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420" windowWidth="19140" windowHeight="7056" tabRatio="839"/>
  </bookViews>
  <sheets>
    <sheet name="แสดงผลราย รพ." sheetId="16" r:id="rId1"/>
    <sheet name="ชื่อรพ.896แห่ง" sheetId="2" r:id="rId2"/>
    <sheet name="ผลตารางคะแนน" sheetId="1" r:id="rId3"/>
    <sheet name="Risk2561Q4" sheetId="11" r:id="rId4"/>
    <sheet name="RiskScorePlus" sheetId="17" r:id="rId5"/>
    <sheet name="Planfin" sheetId="5" r:id="rId6"/>
    <sheet name="UnitCost" sheetId="6" r:id="rId7"/>
    <sheet name="HGR " sheetId="14" r:id="rId8"/>
    <sheet name="ข้อมูลพื้นฐานรพ_สป_ณสค61" sheetId="15" r:id="rId9"/>
    <sheet name="อัตราการครองเตียง" sheetId="9" r:id="rId10"/>
    <sheet name="CMI" sheetId="13" r:id="rId11"/>
    <sheet name="Point" sheetId="10" r:id="rId12"/>
  </sheets>
  <externalReferences>
    <externalReference r:id="rId13"/>
    <externalReference r:id="rId14"/>
    <externalReference r:id="rId15"/>
    <externalReference r:id="rId16"/>
  </externalReferences>
  <definedNames>
    <definedName name="_xlnm._FilterDatabase" localSheetId="10" hidden="1">CMI!$A$1:$U$899</definedName>
    <definedName name="_xlnm._FilterDatabase" localSheetId="7" hidden="1">'HGR '!$A$2:$Z$80</definedName>
    <definedName name="_xlnm._FilterDatabase" localSheetId="5" hidden="1">Planfin!$M$2:$N$80</definedName>
    <definedName name="_xlnm._FilterDatabase" localSheetId="11" hidden="1">Point!$A$1:$G$900</definedName>
    <definedName name="_xlnm._FilterDatabase" localSheetId="3" hidden="1">Risk2561Q4!$A$2:$AO$83</definedName>
    <definedName name="_xlnm._FilterDatabase" localSheetId="6" hidden="1">UnitCost!$A$2:$S$80</definedName>
    <definedName name="_xlnm._FilterDatabase" localSheetId="8" hidden="1">ข้อมูลพื้นฐานรพ_สป_ณสค61!$A$1:$S$897</definedName>
    <definedName name="_xlnm._FilterDatabase" localSheetId="2" hidden="1">ผลตารางคะแนน!$A$5:$AC$83</definedName>
    <definedName name="_xlnm._FilterDatabase" localSheetId="9" hidden="1">อัตราการครองเตียง!$A$1:$M$897</definedName>
    <definedName name="_q06" localSheetId="7">#REF!</definedName>
    <definedName name="_q06" localSheetId="3">#REF!</definedName>
    <definedName name="_q06" localSheetId="0">#REF!</definedName>
    <definedName name="_q06">#REF!</definedName>
    <definedName name="poo">#REF!</definedName>
    <definedName name="_xlnm.Print_Area" localSheetId="5">Planfin!$A$1:$O$80</definedName>
    <definedName name="_xlnm.Print_Area" localSheetId="2">ผลตารางคะแนน!$A$1:$AB$5</definedName>
    <definedName name="_xlnm.Print_Titles" localSheetId="7">'HGR '!#REF!</definedName>
    <definedName name="_xlnm.Print_Titles" localSheetId="5">Planfin!$1:$2</definedName>
    <definedName name="_xlnm.Print_Titles" localSheetId="8">ข้อมูลพื้นฐานรพ_สป_ณสค61!#REF!</definedName>
    <definedName name="q_รหัสหลัก51" localSheetId="7">#REF!</definedName>
    <definedName name="q_รหัสหลัก51" localSheetId="3">#REF!</definedName>
    <definedName name="q_รหัสหลัก51" localSheetId="0">#REF!</definedName>
    <definedName name="q_รหัสหลัก51">#REF!</definedName>
    <definedName name="q_สสจ51" localSheetId="7">#REF!</definedName>
    <definedName name="q_สสจ51" localSheetId="3">#REF!</definedName>
    <definedName name="q_สสจ51" localSheetId="0">#REF!</definedName>
    <definedName name="q_สสจ51">#REF!</definedName>
    <definedName name="q_สสอ_51" localSheetId="7">#REF!</definedName>
    <definedName name="q_สสอ_51" localSheetId="3">#REF!</definedName>
    <definedName name="q_สสอ_51" localSheetId="0">#REF!</definedName>
    <definedName name="q_สสอ_51">#REF!</definedName>
    <definedName name="q_สสอ51" localSheetId="7">#REF!</definedName>
    <definedName name="q_สสอ51" localSheetId="3">#REF!</definedName>
    <definedName name="q_สสอ51" localSheetId="0">#REF!</definedName>
    <definedName name="q_สสอ51">#REF!</definedName>
    <definedName name="q_สอ_51" localSheetId="7">#REF!</definedName>
    <definedName name="q_สอ_51" localSheetId="3">#REF!</definedName>
    <definedName name="q_สอ_51" localSheetId="0">#REF!</definedName>
    <definedName name="q_สอ_51">#REF!</definedName>
    <definedName name="q00_เขต" localSheetId="7">#REF!</definedName>
    <definedName name="q00_เขต" localSheetId="3">#REF!</definedName>
    <definedName name="q00_เขต" localSheetId="0">#REF!</definedName>
    <definedName name="q00_เขต">#REF!</definedName>
    <definedName name="q01_จังหวัด" localSheetId="7">#REF!</definedName>
    <definedName name="q01_จังหวัด" localSheetId="3">#REF!</definedName>
    <definedName name="q01_จังหวัด" localSheetId="0">#REF!</definedName>
    <definedName name="q01_จังหวัด">#REF!</definedName>
    <definedName name="q01_รพสต9762" localSheetId="7">#REF!</definedName>
    <definedName name="q01_รพสต9762" localSheetId="3">#REF!</definedName>
    <definedName name="q01_รพสต9762" localSheetId="0">#REF!</definedName>
    <definedName name="q01_รพสต9762">#REF!</definedName>
    <definedName name="q01_รหัสหลัก" localSheetId="7">#REF!</definedName>
    <definedName name="q01_รหัสหลัก" localSheetId="3">#REF!</definedName>
    <definedName name="q01_รหัสหลัก" localSheetId="0">#REF!</definedName>
    <definedName name="q01_รหัสหลัก">#REF!</definedName>
    <definedName name="q01_สสจ" localSheetId="7">#REF!</definedName>
    <definedName name="q01_สสจ" localSheetId="3">#REF!</definedName>
    <definedName name="q01_สสจ" localSheetId="0">#REF!</definedName>
    <definedName name="q01_สสจ">#REF!</definedName>
    <definedName name="q01_สสจ1" localSheetId="7">#REF!</definedName>
    <definedName name="q01_สสจ1" localSheetId="3">#REF!</definedName>
    <definedName name="q01_สสจ1" localSheetId="0">#REF!</definedName>
    <definedName name="q01_สสจ1">#REF!</definedName>
    <definedName name="q01_สำรวจข้อมูลพื้นฐาน_2557">#REF!</definedName>
    <definedName name="q02_รพศ_รพท" localSheetId="7">[1]รพศ_รพท_รพช!$A$1:$V$836</definedName>
    <definedName name="q02_รพศ_รพท" localSheetId="0">[2]รพศ_รพท_รพช!$A$1:$V$836</definedName>
    <definedName name="q02_รพศ_รพท">[1]รพศ_รพท_รพช!$A$1:$V$836</definedName>
    <definedName name="q02_รพศ_รพท_รพช" localSheetId="7">#REF!</definedName>
    <definedName name="q02_รพศ_รพท_รพช" localSheetId="3">#REF!</definedName>
    <definedName name="q02_รพศ_รพท_รพช" localSheetId="0">#REF!</definedName>
    <definedName name="q02_รพศ_รพท_รพช">#REF!</definedName>
    <definedName name="q03_ทำเนียบเตียงใหม่" localSheetId="7">#REF!</definedName>
    <definedName name="q03_ทำเนียบเตียงใหม่" localSheetId="3">#REF!</definedName>
    <definedName name="q03_ทำเนียบเตียงใหม่" localSheetId="0">#REF!</definedName>
    <definedName name="q03_ทำเนียบเตียงใหม่">#REF!</definedName>
    <definedName name="q03_ทำเนียบเตียงใหม่1" localSheetId="7">#REF!</definedName>
    <definedName name="q03_ทำเนียบเตียงใหม่1" localSheetId="3">#REF!</definedName>
    <definedName name="q03_ทำเนียบเตียงใหม่1" localSheetId="0">#REF!</definedName>
    <definedName name="q03_ทำเนียบเตียงใหม่1">#REF!</definedName>
    <definedName name="q03_รพศ_รพท_รพช_52" localSheetId="7">#REF!</definedName>
    <definedName name="q03_รพศ_รพท_รพช_52" localSheetId="3">#REF!</definedName>
    <definedName name="q03_รพศ_รพท_รพช_52" localSheetId="0">#REF!</definedName>
    <definedName name="q03_รพศ_รพท_รพช_52">#REF!</definedName>
    <definedName name="q03_สสอ" localSheetId="7">#REF!</definedName>
    <definedName name="q03_สสอ" localSheetId="3">#REF!</definedName>
    <definedName name="q03_สสอ" localSheetId="0">#REF!</definedName>
    <definedName name="q03_สสอ">#REF!</definedName>
    <definedName name="q04_รพสต" localSheetId="7">#REF!</definedName>
    <definedName name="q04_รพสต" localSheetId="3">#REF!</definedName>
    <definedName name="q04_รพสต" localSheetId="0">#REF!</definedName>
    <definedName name="q04_รพสต">#REF!</definedName>
    <definedName name="q05_รพศ_รพท_รพช_มีอำเภอรับผิดชอบ" localSheetId="7">#REF!</definedName>
    <definedName name="q05_รพศ_รพท_รพช_มีอำเภอรับผิดชอบ" localSheetId="3">#REF!</definedName>
    <definedName name="q05_รพศ_รพท_รพช_มีอำเภอรับผิดชอบ" localSheetId="0">#REF!</definedName>
    <definedName name="q05_รพศ_รพท_รพช_มีอำเภอรับผิดชอบ">#REF!</definedName>
    <definedName name="q05_หน่วยงานย่อย" localSheetId="7">#REF!</definedName>
    <definedName name="q05_หน่วยงานย่อย" localSheetId="3">#REF!</definedName>
    <definedName name="q05_หน่วยงานย่อย" localSheetId="0">#REF!</definedName>
    <definedName name="q05_หน่วยงานย่อย">#REF!</definedName>
    <definedName name="q06_รพ" localSheetId="7">#REF!</definedName>
    <definedName name="q06_รพ" localSheetId="3">#REF!</definedName>
    <definedName name="q06_รพ" localSheetId="0">#REF!</definedName>
    <definedName name="q06_รพ">#REF!</definedName>
    <definedName name="q07_สสอ" localSheetId="7">#REF!</definedName>
    <definedName name="q07_สสอ" localSheetId="3">#REF!</definedName>
    <definedName name="q07_สสอ" localSheetId="0">#REF!</definedName>
    <definedName name="q07_สสอ">#REF!</definedName>
    <definedName name="q07_สสอ1" localSheetId="7">#REF!</definedName>
    <definedName name="q07_สสอ1" localSheetId="3">#REF!</definedName>
    <definedName name="q07_สสอ1" localSheetId="0">#REF!</definedName>
    <definedName name="q07_สสอ1">#REF!</definedName>
    <definedName name="q08_รพสตหน่วยงานย่อย" localSheetId="7">#REF!</definedName>
    <definedName name="q08_รพสตหน่วยงานย่อย" localSheetId="3">#REF!</definedName>
    <definedName name="q08_รพสตหน่วยงานย่อย" localSheetId="0">#REF!</definedName>
    <definedName name="q08_รพสตหน่วยงานย่อย">#REF!</definedName>
    <definedName name="q08_รพสตหน่วยงานย่อย1" localSheetId="7">#REF!</definedName>
    <definedName name="q08_รพสตหน่วยงานย่อย1" localSheetId="3">#REF!</definedName>
    <definedName name="q08_รพสตหน่วยงานย่อย1" localSheetId="0">#REF!</definedName>
    <definedName name="q08_รพสตหน่วยงานย่อย1">#REF!</definedName>
    <definedName name="q1_รพ877" localSheetId="7">#REF!</definedName>
    <definedName name="q1_รพ877" localSheetId="3">#REF!</definedName>
    <definedName name="q1_รพ877" localSheetId="0">#REF!</definedName>
    <definedName name="q1_รพ877">#REF!</definedName>
    <definedName name="q11_สสจ_มีเขตรหัสพื้นที่" localSheetId="7">#REF!</definedName>
    <definedName name="q11_สสจ_มีเขตรหัสพื้นที่" localSheetId="3">#REF!</definedName>
    <definedName name="q11_สสจ_มีเขตรหัสพื้นที่" localSheetId="0">#REF!</definedName>
    <definedName name="q11_สสจ_มีเขตรหัสพื้นที่">#REF!</definedName>
    <definedName name="q12_รพศรพทรพช891" localSheetId="7">#REF!</definedName>
    <definedName name="q12_รพศรพทรพช891" localSheetId="3">#REF!</definedName>
    <definedName name="q12_รพศรพทรพช891" localSheetId="0">#REF!</definedName>
    <definedName name="q12_รพศรพทรพช891">#REF!</definedName>
    <definedName name="q12_รพศรพทรพช8911" localSheetId="7">#REF!</definedName>
    <definedName name="q12_รพศรพทรพช8911" localSheetId="3">#REF!</definedName>
    <definedName name="q12_รพศรพทรพช8911" localSheetId="0">#REF!</definedName>
    <definedName name="q12_รพศรพทรพช8911">#REF!</definedName>
    <definedName name="q12_รพศรพทรพช896" localSheetId="7">#REF!</definedName>
    <definedName name="q12_รพศรพทรพช896" localSheetId="3">#REF!</definedName>
    <definedName name="q12_รพศรพทรพช896" localSheetId="0">#REF!</definedName>
    <definedName name="q12_รพศรพทรพช896">#REF!</definedName>
    <definedName name="q12_สสจ_52" localSheetId="7">#REF!</definedName>
    <definedName name="q12_สสจ_52" localSheetId="3">#REF!</definedName>
    <definedName name="q12_สสจ_52" localSheetId="0">#REF!</definedName>
    <definedName name="q12_สสจ_52">#REF!</definedName>
    <definedName name="q14_รพสต97631" localSheetId="7">#REF!</definedName>
    <definedName name="q14_รพสต97631" localSheetId="3">#REF!</definedName>
    <definedName name="q14_รพสต97631" localSheetId="0">#REF!</definedName>
    <definedName name="q14_รพสต97631">#REF!</definedName>
    <definedName name="q2_รพ883" localSheetId="7">#REF!</definedName>
    <definedName name="q2_รพ883" localSheetId="3">#REF!</definedName>
    <definedName name="q2_รพ883" localSheetId="0">#REF!</definedName>
    <definedName name="q2_รพ883">#REF!</definedName>
    <definedName name="q91_ข้อมูลรายรพ_55_571">#REF!</definedName>
    <definedName name="Query1" localSheetId="7">#REF!</definedName>
    <definedName name="Query1" localSheetId="3">#REF!</definedName>
    <definedName name="Query1" localSheetId="0">#REF!</definedName>
    <definedName name="Query1">#REF!</definedName>
    <definedName name="t01_รพศรพทรพช876" localSheetId="7">#REF!</definedName>
    <definedName name="t01_รพศรพทรพช876" localSheetId="3">#REF!</definedName>
    <definedName name="t01_รพศรพทรพช876" localSheetId="0">#REF!</definedName>
    <definedName name="t01_รพศรพทรพช876">#REF!</definedName>
    <definedName name="t02_สสอ" localSheetId="7">#REF!</definedName>
    <definedName name="t02_สสอ" localSheetId="3">#REF!</definedName>
    <definedName name="t02_สสอ" localSheetId="0">#REF!</definedName>
    <definedName name="t02_สสอ">#REF!</definedName>
    <definedName name="t03_รพสต9762" localSheetId="7">#REF!</definedName>
    <definedName name="t03_รพสต9762" localSheetId="3">#REF!</definedName>
    <definedName name="t03_รพสต9762" localSheetId="0">#REF!</definedName>
    <definedName name="t03_รพสต9762">#REF!</definedName>
    <definedName name="t11_สสจ_ที่ไม่ตรงกับ_t12_สสจ" localSheetId="7">#REF!</definedName>
    <definedName name="t11_สสจ_ที่ไม่ตรงกับ_t12_สสจ" localSheetId="3">#REF!</definedName>
    <definedName name="t11_สสจ_ที่ไม่ตรงกับ_t12_สสจ" localSheetId="0">#REF!</definedName>
    <definedName name="t11_สสจ_ที่ไม่ตรงกับ_t12_สสจ">#REF!</definedName>
    <definedName name="t13_รพศ_รพท_รพช_ที่ไม่ตรงกับ_t14_รพศ_รพท_รพช" localSheetId="7">#REF!</definedName>
    <definedName name="t13_รพศ_รพท_รพช_ที่ไม่ตรงกับ_t14_รพศ_รพท_รพช" localSheetId="3">#REF!</definedName>
    <definedName name="t13_รพศ_รพท_รพช_ที่ไม่ตรงกับ_t14_รพศ_รพท_รพช" localSheetId="0">#REF!</definedName>
    <definedName name="t13_รพศ_รพท_รพช_ที่ไม่ตรงกับ_t14_รพศ_รพท_รพช">#REF!</definedName>
    <definedName name="t15_สสอ_ที่ไม่ตรงกับ_t16_สสอ" localSheetId="7">#REF!</definedName>
    <definedName name="t15_สสอ_ที่ไม่ตรงกับ_t16_สสอ" localSheetId="3">#REF!</definedName>
    <definedName name="t15_สสอ_ที่ไม่ตรงกับ_t16_สสอ" localSheetId="0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7">#REF!</definedName>
    <definedName name="t17_รพสตหน่วยงานย่อย_ที่ไม่ตรงกับ_t18_รพสตหน่วยงานย่อย" localSheetId="3">#REF!</definedName>
    <definedName name="t17_รพสตหน่วยงานย่อย_ที่ไม่ตรงกับ_t18_รพสตหน่วยงานย่อย" localSheetId="0">#REF!</definedName>
    <definedName name="t17_รพสตหน่วยงานย่อย_ที่ไม่ตรงกับ_t18_รพสตหน่วยงานย่อย">#REF!</definedName>
    <definedName name="t3_รพศรพทรพช883" localSheetId="7">[3]t3_รพศรพทรพช883!$A$1:$AH$884</definedName>
    <definedName name="t3_รพศรพทรพช883" localSheetId="0">[4]t3_รพศรพทรพช883!$A$1:$AH$884</definedName>
    <definedName name="t3_รพศรพทรพช883">[3]t3_รพศรพทรพช883!$A$1:$AH$884</definedName>
    <definedName name="จำนวนรพ_ตามSP" localSheetId="7">#REF!</definedName>
    <definedName name="จำนวนรพ_ตามSP" localSheetId="3">#REF!</definedName>
    <definedName name="จำนวนรพ_ตามSP" localSheetId="0">#REF!</definedName>
    <definedName name="จำนวนรพ_ตามSP">#REF!</definedName>
    <definedName name="จำนวนรพ_รายเขต" localSheetId="7">#REF!</definedName>
    <definedName name="จำนวนรพ_รายเขต" localSheetId="3">#REF!</definedName>
    <definedName name="จำนวนรพ_รายเขต" localSheetId="0">#REF!</definedName>
    <definedName name="จำนวนรพ_รายเขต">#REF!</definedName>
    <definedName name="ทำเนียบสถานบริการ" localSheetId="7">#REF!</definedName>
    <definedName name="ทำเนียบสถานบริการ" localSheetId="3">#REF!</definedName>
    <definedName name="ทำเนียบสถานบริการ" localSheetId="0">#REF!</definedName>
    <definedName name="ทำเนียบสถานบริการ">#REF!</definedName>
    <definedName name="รหัสหลัก50" localSheetId="7">#REF!</definedName>
    <definedName name="รหัสหลัก50" localSheetId="3">#REF!</definedName>
    <definedName name="รหัสหลัก50" localSheetId="0">#REF!</definedName>
    <definedName name="รหัสหลัก50">#REF!</definedName>
  </definedNames>
  <calcPr calcId="145621"/>
</workbook>
</file>

<file path=xl/calcChain.xml><?xml version="1.0" encoding="utf-8"?>
<calcChain xmlns="http://schemas.openxmlformats.org/spreadsheetml/2006/main">
  <c r="T80" i="6" l="1"/>
  <c r="S80" i="6"/>
  <c r="T79" i="6"/>
  <c r="S79" i="6"/>
  <c r="T78" i="6"/>
  <c r="S78" i="6"/>
  <c r="T77" i="6"/>
  <c r="S77" i="6"/>
  <c r="T76" i="6"/>
  <c r="S76" i="6"/>
  <c r="T75" i="6"/>
  <c r="S75" i="6"/>
  <c r="T74" i="6"/>
  <c r="S74" i="6"/>
  <c r="T73" i="6"/>
  <c r="S73" i="6"/>
  <c r="T72" i="6"/>
  <c r="S72" i="6"/>
  <c r="T71" i="6"/>
  <c r="S71" i="6"/>
  <c r="T70" i="6"/>
  <c r="S70" i="6"/>
  <c r="T69" i="6"/>
  <c r="S69" i="6"/>
  <c r="T68" i="6"/>
  <c r="S68" i="6"/>
  <c r="T67" i="6"/>
  <c r="S67" i="6"/>
  <c r="T66" i="6"/>
  <c r="S66" i="6"/>
  <c r="T65" i="6"/>
  <c r="S65" i="6"/>
  <c r="T64" i="6"/>
  <c r="S64" i="6"/>
  <c r="T63" i="6"/>
  <c r="S63" i="6"/>
  <c r="T62" i="6"/>
  <c r="S62" i="6"/>
  <c r="T61" i="6"/>
  <c r="S61" i="6"/>
  <c r="T60" i="6"/>
  <c r="S60" i="6"/>
  <c r="T59" i="6"/>
  <c r="S59" i="6"/>
  <c r="T58" i="6"/>
  <c r="S58" i="6"/>
  <c r="T57" i="6"/>
  <c r="S57" i="6"/>
  <c r="T56" i="6"/>
  <c r="S56" i="6"/>
  <c r="T55" i="6"/>
  <c r="S55" i="6"/>
  <c r="T54" i="6"/>
  <c r="S54" i="6"/>
  <c r="T53" i="6"/>
  <c r="S53" i="6"/>
  <c r="T52" i="6"/>
  <c r="S52" i="6"/>
  <c r="T51" i="6"/>
  <c r="S51" i="6"/>
  <c r="T50" i="6"/>
  <c r="S50" i="6"/>
  <c r="T49" i="6"/>
  <c r="S49" i="6"/>
  <c r="T48" i="6"/>
  <c r="S48" i="6"/>
  <c r="T47" i="6"/>
  <c r="S47" i="6"/>
  <c r="T46" i="6"/>
  <c r="S46" i="6"/>
  <c r="T45" i="6"/>
  <c r="S45" i="6"/>
  <c r="T44" i="6"/>
  <c r="S44" i="6"/>
  <c r="T43" i="6"/>
  <c r="S43" i="6"/>
  <c r="T42" i="6"/>
  <c r="S42" i="6"/>
  <c r="T41" i="6"/>
  <c r="S41" i="6"/>
  <c r="T40" i="6"/>
  <c r="S40" i="6"/>
  <c r="T39" i="6"/>
  <c r="S39" i="6"/>
  <c r="T38" i="6"/>
  <c r="S38" i="6"/>
  <c r="T37" i="6"/>
  <c r="S37" i="6"/>
  <c r="T36" i="6"/>
  <c r="S36" i="6"/>
  <c r="T35" i="6"/>
  <c r="S35" i="6"/>
  <c r="T34" i="6"/>
  <c r="S34" i="6"/>
  <c r="T33" i="6"/>
  <c r="S33" i="6"/>
  <c r="T32" i="6"/>
  <c r="S32" i="6"/>
  <c r="T31" i="6"/>
  <c r="S31" i="6"/>
  <c r="T30" i="6"/>
  <c r="S30" i="6"/>
  <c r="T29" i="6"/>
  <c r="S29" i="6"/>
  <c r="T28" i="6"/>
  <c r="S28" i="6"/>
  <c r="T27" i="6"/>
  <c r="S27" i="6"/>
  <c r="T26" i="6"/>
  <c r="S26" i="6"/>
  <c r="T25" i="6"/>
  <c r="S25" i="6"/>
  <c r="T24" i="6"/>
  <c r="S24" i="6"/>
  <c r="T23" i="6"/>
  <c r="S23" i="6"/>
  <c r="T22" i="6"/>
  <c r="S22" i="6"/>
  <c r="T21" i="6"/>
  <c r="S21" i="6"/>
  <c r="T20" i="6"/>
  <c r="S20" i="6"/>
  <c r="T19" i="6"/>
  <c r="S19" i="6"/>
  <c r="T18" i="6"/>
  <c r="S18" i="6"/>
  <c r="T17" i="6"/>
  <c r="S17" i="6"/>
  <c r="T16" i="6"/>
  <c r="S16" i="6"/>
  <c r="T15" i="6"/>
  <c r="S15" i="6"/>
  <c r="T14" i="6"/>
  <c r="S14" i="6"/>
  <c r="T13" i="6"/>
  <c r="S13" i="6"/>
  <c r="T12" i="6"/>
  <c r="S12" i="6"/>
  <c r="T11" i="6"/>
  <c r="S11" i="6"/>
  <c r="T10" i="6"/>
  <c r="S10" i="6"/>
  <c r="T9" i="6"/>
  <c r="S9" i="6"/>
  <c r="T8" i="6"/>
  <c r="S8" i="6"/>
  <c r="T7" i="6"/>
  <c r="S7" i="6"/>
  <c r="T6" i="6"/>
  <c r="S6" i="6"/>
  <c r="T5" i="6"/>
  <c r="S5" i="6"/>
  <c r="T4" i="6"/>
  <c r="S4" i="6"/>
  <c r="T3" i="6"/>
  <c r="S3" i="6"/>
  <c r="Q80" i="5"/>
  <c r="P80" i="5"/>
  <c r="Q79" i="5"/>
  <c r="P79" i="5"/>
  <c r="Q78" i="5"/>
  <c r="P78" i="5"/>
  <c r="Q77" i="5"/>
  <c r="P77" i="5"/>
  <c r="Q76" i="5"/>
  <c r="P76" i="5"/>
  <c r="Q75" i="5"/>
  <c r="P75" i="5"/>
  <c r="Q74" i="5"/>
  <c r="P74" i="5"/>
  <c r="Q73" i="5"/>
  <c r="P73" i="5"/>
  <c r="Q72" i="5"/>
  <c r="P72" i="5"/>
  <c r="Q71" i="5"/>
  <c r="P71" i="5"/>
  <c r="Q70" i="5"/>
  <c r="P70" i="5"/>
  <c r="Q69" i="5"/>
  <c r="P69" i="5"/>
  <c r="Q68" i="5"/>
  <c r="P68" i="5"/>
  <c r="Q67" i="5"/>
  <c r="P67" i="5"/>
  <c r="Q66" i="5"/>
  <c r="P66" i="5"/>
  <c r="Q65" i="5"/>
  <c r="P65" i="5"/>
  <c r="Q64" i="5"/>
  <c r="P64" i="5"/>
  <c r="Q63" i="5"/>
  <c r="P63" i="5"/>
  <c r="Q62" i="5"/>
  <c r="P62" i="5"/>
  <c r="Q61" i="5"/>
  <c r="P61" i="5"/>
  <c r="Q60" i="5"/>
  <c r="P60" i="5"/>
  <c r="Q59" i="5"/>
  <c r="P59" i="5"/>
  <c r="Q58" i="5"/>
  <c r="P58" i="5"/>
  <c r="Q57" i="5"/>
  <c r="P57" i="5"/>
  <c r="Q56" i="5"/>
  <c r="P56" i="5"/>
  <c r="Q55" i="5"/>
  <c r="P55" i="5"/>
  <c r="Q54" i="5"/>
  <c r="P54" i="5"/>
  <c r="Q53" i="5"/>
  <c r="P53" i="5"/>
  <c r="Q52" i="5"/>
  <c r="P52" i="5"/>
  <c r="Q51" i="5"/>
  <c r="P51" i="5"/>
  <c r="Q50" i="5"/>
  <c r="P50" i="5"/>
  <c r="Q49" i="5"/>
  <c r="P49" i="5"/>
  <c r="Q48" i="5"/>
  <c r="P48" i="5"/>
  <c r="Q47" i="5"/>
  <c r="P47" i="5"/>
  <c r="Q46" i="5"/>
  <c r="P46" i="5"/>
  <c r="Q45" i="5"/>
  <c r="P45" i="5"/>
  <c r="Q44" i="5"/>
  <c r="P44" i="5"/>
  <c r="Q43" i="5"/>
  <c r="P43" i="5"/>
  <c r="Q42" i="5"/>
  <c r="P42" i="5"/>
  <c r="Q41" i="5"/>
  <c r="P41" i="5"/>
  <c r="Q40" i="5"/>
  <c r="P40" i="5"/>
  <c r="Q39" i="5"/>
  <c r="P39" i="5"/>
  <c r="Q38" i="5"/>
  <c r="P38" i="5"/>
  <c r="Q37" i="5"/>
  <c r="P37" i="5"/>
  <c r="Q36" i="5"/>
  <c r="P36" i="5"/>
  <c r="Q35" i="5"/>
  <c r="P35" i="5"/>
  <c r="Q34" i="5"/>
  <c r="P34" i="5"/>
  <c r="Q33" i="5"/>
  <c r="P33" i="5"/>
  <c r="Q32" i="5"/>
  <c r="P32" i="5"/>
  <c r="Q31" i="5"/>
  <c r="P31" i="5"/>
  <c r="Q30" i="5"/>
  <c r="P30" i="5"/>
  <c r="Q29" i="5"/>
  <c r="P29" i="5"/>
  <c r="Q28" i="5"/>
  <c r="P28" i="5"/>
  <c r="Q27" i="5"/>
  <c r="P27" i="5"/>
  <c r="Q26" i="5"/>
  <c r="P26" i="5"/>
  <c r="Q25" i="5"/>
  <c r="P25" i="5"/>
  <c r="Q24" i="5"/>
  <c r="P24" i="5"/>
  <c r="Q23" i="5"/>
  <c r="P23" i="5"/>
  <c r="Q22" i="5"/>
  <c r="P22" i="5"/>
  <c r="Q21" i="5"/>
  <c r="P21" i="5"/>
  <c r="Q20" i="5"/>
  <c r="P20" i="5"/>
  <c r="Q19" i="5"/>
  <c r="P19" i="5"/>
  <c r="Q18" i="5"/>
  <c r="P18" i="5"/>
  <c r="Q17" i="5"/>
  <c r="P17" i="5"/>
  <c r="Q16" i="5"/>
  <c r="P16" i="5"/>
  <c r="Q15" i="5"/>
  <c r="P15" i="5"/>
  <c r="Q14" i="5"/>
  <c r="P14" i="5"/>
  <c r="Q13" i="5"/>
  <c r="P13" i="5"/>
  <c r="Q12" i="5"/>
  <c r="P12" i="5"/>
  <c r="Q11" i="5"/>
  <c r="P11" i="5"/>
  <c r="Q10" i="5"/>
  <c r="P10" i="5"/>
  <c r="Q9" i="5"/>
  <c r="P9" i="5"/>
  <c r="Q8" i="5"/>
  <c r="P8" i="5"/>
  <c r="Q7" i="5"/>
  <c r="P7" i="5"/>
  <c r="Q6" i="5"/>
  <c r="P6" i="5"/>
  <c r="Q5" i="5"/>
  <c r="P5" i="5"/>
  <c r="Q4" i="5"/>
  <c r="P4" i="5"/>
  <c r="Q3" i="5"/>
  <c r="P3" i="5"/>
  <c r="C2" i="16" l="1"/>
  <c r="C35" i="16" s="1"/>
  <c r="D8" i="16" l="1"/>
  <c r="D7" i="16"/>
  <c r="D6" i="16"/>
  <c r="D5" i="16"/>
  <c r="E4" i="16"/>
  <c r="D31" i="16"/>
  <c r="G856" i="13" l="1"/>
  <c r="G785" i="13"/>
  <c r="G783" i="13"/>
  <c r="G779" i="13"/>
  <c r="G778" i="13"/>
  <c r="G777" i="13"/>
  <c r="G776" i="13"/>
  <c r="G773" i="13"/>
  <c r="G772" i="13"/>
  <c r="G771" i="13"/>
  <c r="G769" i="13"/>
  <c r="G765" i="13"/>
  <c r="G763" i="13"/>
  <c r="G764" i="13"/>
  <c r="G762" i="13"/>
  <c r="G761" i="13"/>
  <c r="G743" i="13"/>
  <c r="G734" i="13"/>
  <c r="G733" i="13"/>
  <c r="G732" i="13"/>
  <c r="G721" i="13"/>
  <c r="G711" i="13"/>
  <c r="G663" i="13"/>
  <c r="G662" i="13"/>
  <c r="G661" i="13"/>
  <c r="G633" i="13"/>
  <c r="G604" i="13"/>
  <c r="G603" i="13"/>
  <c r="G583" i="13"/>
  <c r="G565" i="13"/>
  <c r="G564" i="13"/>
  <c r="G556" i="13"/>
  <c r="G542" i="13"/>
  <c r="G503" i="13"/>
  <c r="G502" i="13"/>
  <c r="G501" i="13"/>
  <c r="G498" i="13"/>
  <c r="G446" i="13"/>
  <c r="G443" i="13"/>
  <c r="G442" i="13"/>
  <c r="G441" i="13"/>
  <c r="G440" i="13"/>
  <c r="G424" i="13"/>
  <c r="G423" i="13"/>
  <c r="G404" i="13"/>
  <c r="G403" i="13"/>
  <c r="G348" i="13"/>
  <c r="G346" i="13"/>
  <c r="G345" i="13"/>
  <c r="G344" i="13"/>
  <c r="G260" i="13"/>
  <c r="G258" i="13"/>
  <c r="G253" i="13"/>
  <c r="G250" i="13"/>
  <c r="G188" i="13"/>
  <c r="G155" i="13"/>
  <c r="G154" i="13"/>
  <c r="G140" i="13"/>
  <c r="G105" i="13"/>
  <c r="G71" i="13"/>
  <c r="L3" i="9" l="1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99" i="9"/>
  <c r="L300" i="9"/>
  <c r="L301" i="9"/>
  <c r="L302" i="9"/>
  <c r="L303" i="9"/>
  <c r="L304" i="9"/>
  <c r="L305" i="9"/>
  <c r="L306" i="9"/>
  <c r="L307" i="9"/>
  <c r="L308" i="9"/>
  <c r="L309" i="9"/>
  <c r="L310" i="9"/>
  <c r="L311" i="9"/>
  <c r="L312" i="9"/>
  <c r="L313" i="9"/>
  <c r="L314" i="9"/>
  <c r="L315" i="9"/>
  <c r="L316" i="9"/>
  <c r="L317" i="9"/>
  <c r="L318" i="9"/>
  <c r="L319" i="9"/>
  <c r="L320" i="9"/>
  <c r="L321" i="9"/>
  <c r="L322" i="9"/>
  <c r="L323" i="9"/>
  <c r="L324" i="9"/>
  <c r="L325" i="9"/>
  <c r="L326" i="9"/>
  <c r="L327" i="9"/>
  <c r="L328" i="9"/>
  <c r="L329" i="9"/>
  <c r="L330" i="9"/>
  <c r="L331" i="9"/>
  <c r="L332" i="9"/>
  <c r="L333" i="9"/>
  <c r="L334" i="9"/>
  <c r="L335" i="9"/>
  <c r="L336" i="9"/>
  <c r="L337" i="9"/>
  <c r="L338" i="9"/>
  <c r="L339" i="9"/>
  <c r="L340" i="9"/>
  <c r="L341" i="9"/>
  <c r="L342" i="9"/>
  <c r="L343" i="9"/>
  <c r="L344" i="9"/>
  <c r="L345" i="9"/>
  <c r="L346" i="9"/>
  <c r="L347" i="9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L379" i="9"/>
  <c r="L380" i="9"/>
  <c r="L381" i="9"/>
  <c r="L382" i="9"/>
  <c r="L383" i="9"/>
  <c r="L384" i="9"/>
  <c r="L385" i="9"/>
  <c r="L386" i="9"/>
  <c r="L387" i="9"/>
  <c r="L388" i="9"/>
  <c r="L389" i="9"/>
  <c r="L390" i="9"/>
  <c r="L391" i="9"/>
  <c r="L392" i="9"/>
  <c r="L393" i="9"/>
  <c r="L394" i="9"/>
  <c r="L395" i="9"/>
  <c r="L396" i="9"/>
  <c r="L397" i="9"/>
  <c r="L398" i="9"/>
  <c r="L399" i="9"/>
  <c r="L400" i="9"/>
  <c r="L401" i="9"/>
  <c r="L402" i="9"/>
  <c r="L403" i="9"/>
  <c r="L404" i="9"/>
  <c r="L405" i="9"/>
  <c r="L406" i="9"/>
  <c r="L407" i="9"/>
  <c r="L408" i="9"/>
  <c r="L409" i="9"/>
  <c r="L410" i="9"/>
  <c r="L411" i="9"/>
  <c r="L412" i="9"/>
  <c r="L413" i="9"/>
  <c r="L414" i="9"/>
  <c r="L415" i="9"/>
  <c r="L416" i="9"/>
  <c r="L417" i="9"/>
  <c r="L418" i="9"/>
  <c r="L419" i="9"/>
  <c r="L420" i="9"/>
  <c r="L421" i="9"/>
  <c r="L422" i="9"/>
  <c r="L423" i="9"/>
  <c r="L424" i="9"/>
  <c r="L425" i="9"/>
  <c r="L426" i="9"/>
  <c r="L427" i="9"/>
  <c r="L428" i="9"/>
  <c r="L429" i="9"/>
  <c r="L430" i="9"/>
  <c r="L431" i="9"/>
  <c r="L432" i="9"/>
  <c r="L433" i="9"/>
  <c r="L434" i="9"/>
  <c r="L435" i="9"/>
  <c r="L436" i="9"/>
  <c r="L437" i="9"/>
  <c r="L438" i="9"/>
  <c r="L439" i="9"/>
  <c r="L440" i="9"/>
  <c r="L441" i="9"/>
  <c r="L442" i="9"/>
  <c r="L443" i="9"/>
  <c r="L444" i="9"/>
  <c r="L445" i="9"/>
  <c r="L446" i="9"/>
  <c r="L447" i="9"/>
  <c r="L448" i="9"/>
  <c r="L449" i="9"/>
  <c r="L450" i="9"/>
  <c r="L451" i="9"/>
  <c r="L452" i="9"/>
  <c r="L453" i="9"/>
  <c r="L454" i="9"/>
  <c r="L455" i="9"/>
  <c r="L456" i="9"/>
  <c r="L457" i="9"/>
  <c r="L458" i="9"/>
  <c r="L459" i="9"/>
  <c r="L460" i="9"/>
  <c r="L461" i="9"/>
  <c r="L462" i="9"/>
  <c r="L463" i="9"/>
  <c r="L464" i="9"/>
  <c r="L465" i="9"/>
  <c r="L466" i="9"/>
  <c r="L467" i="9"/>
  <c r="L468" i="9"/>
  <c r="L469" i="9"/>
  <c r="L470" i="9"/>
  <c r="L471" i="9"/>
  <c r="L472" i="9"/>
  <c r="L473" i="9"/>
  <c r="L474" i="9"/>
  <c r="L475" i="9"/>
  <c r="L476" i="9"/>
  <c r="L477" i="9"/>
  <c r="L478" i="9"/>
  <c r="L479" i="9"/>
  <c r="L480" i="9"/>
  <c r="L481" i="9"/>
  <c r="L482" i="9"/>
  <c r="L483" i="9"/>
  <c r="L484" i="9"/>
  <c r="L485" i="9"/>
  <c r="L486" i="9"/>
  <c r="L487" i="9"/>
  <c r="L488" i="9"/>
  <c r="L489" i="9"/>
  <c r="L490" i="9"/>
  <c r="L491" i="9"/>
  <c r="L492" i="9"/>
  <c r="L493" i="9"/>
  <c r="L494" i="9"/>
  <c r="L495" i="9"/>
  <c r="L496" i="9"/>
  <c r="L497" i="9"/>
  <c r="L498" i="9"/>
  <c r="L499" i="9"/>
  <c r="L500" i="9"/>
  <c r="L501" i="9"/>
  <c r="L502" i="9"/>
  <c r="L503" i="9"/>
  <c r="L504" i="9"/>
  <c r="L505" i="9"/>
  <c r="L506" i="9"/>
  <c r="L507" i="9"/>
  <c r="L508" i="9"/>
  <c r="L509" i="9"/>
  <c r="L510" i="9"/>
  <c r="L511" i="9"/>
  <c r="L512" i="9"/>
  <c r="L513" i="9"/>
  <c r="L514" i="9"/>
  <c r="L515" i="9"/>
  <c r="L516" i="9"/>
  <c r="L517" i="9"/>
  <c r="L518" i="9"/>
  <c r="L519" i="9"/>
  <c r="L520" i="9"/>
  <c r="L521" i="9"/>
  <c r="L522" i="9"/>
  <c r="L523" i="9"/>
  <c r="L524" i="9"/>
  <c r="L525" i="9"/>
  <c r="L526" i="9"/>
  <c r="L527" i="9"/>
  <c r="L528" i="9"/>
  <c r="L529" i="9"/>
  <c r="L530" i="9"/>
  <c r="L531" i="9"/>
  <c r="L532" i="9"/>
  <c r="L533" i="9"/>
  <c r="L534" i="9"/>
  <c r="L535" i="9"/>
  <c r="L536" i="9"/>
  <c r="L537" i="9"/>
  <c r="L538" i="9"/>
  <c r="L539" i="9"/>
  <c r="L540" i="9"/>
  <c r="L541" i="9"/>
  <c r="L542" i="9"/>
  <c r="L543" i="9"/>
  <c r="L544" i="9"/>
  <c r="L545" i="9"/>
  <c r="L546" i="9"/>
  <c r="L547" i="9"/>
  <c r="L548" i="9"/>
  <c r="L549" i="9"/>
  <c r="L550" i="9"/>
  <c r="L551" i="9"/>
  <c r="L552" i="9"/>
  <c r="L553" i="9"/>
  <c r="L554" i="9"/>
  <c r="L555" i="9"/>
  <c r="L556" i="9"/>
  <c r="L557" i="9"/>
  <c r="L558" i="9"/>
  <c r="L559" i="9"/>
  <c r="L560" i="9"/>
  <c r="L561" i="9"/>
  <c r="L562" i="9"/>
  <c r="L563" i="9"/>
  <c r="L564" i="9"/>
  <c r="L565" i="9"/>
  <c r="L566" i="9"/>
  <c r="L567" i="9"/>
  <c r="L568" i="9"/>
  <c r="L569" i="9"/>
  <c r="L570" i="9"/>
  <c r="L571" i="9"/>
  <c r="L572" i="9"/>
  <c r="L573" i="9"/>
  <c r="L574" i="9"/>
  <c r="L575" i="9"/>
  <c r="L576" i="9"/>
  <c r="L577" i="9"/>
  <c r="L578" i="9"/>
  <c r="L579" i="9"/>
  <c r="L580" i="9"/>
  <c r="L581" i="9"/>
  <c r="L582" i="9"/>
  <c r="L583" i="9"/>
  <c r="L584" i="9"/>
  <c r="L585" i="9"/>
  <c r="L586" i="9"/>
  <c r="L587" i="9"/>
  <c r="L588" i="9"/>
  <c r="L589" i="9"/>
  <c r="L590" i="9"/>
  <c r="L591" i="9"/>
  <c r="L592" i="9"/>
  <c r="L593" i="9"/>
  <c r="L594" i="9"/>
  <c r="L595" i="9"/>
  <c r="L596" i="9"/>
  <c r="L597" i="9"/>
  <c r="L598" i="9"/>
  <c r="L599" i="9"/>
  <c r="L600" i="9"/>
  <c r="L601" i="9"/>
  <c r="L602" i="9"/>
  <c r="L603" i="9"/>
  <c r="L604" i="9"/>
  <c r="L605" i="9"/>
  <c r="L606" i="9"/>
  <c r="L607" i="9"/>
  <c r="L608" i="9"/>
  <c r="L609" i="9"/>
  <c r="L610" i="9"/>
  <c r="L611" i="9"/>
  <c r="L612" i="9"/>
  <c r="L613" i="9"/>
  <c r="L614" i="9"/>
  <c r="L615" i="9"/>
  <c r="L616" i="9"/>
  <c r="L617" i="9"/>
  <c r="L618" i="9"/>
  <c r="L619" i="9"/>
  <c r="L620" i="9"/>
  <c r="L621" i="9"/>
  <c r="L622" i="9"/>
  <c r="L623" i="9"/>
  <c r="L624" i="9"/>
  <c r="L625" i="9"/>
  <c r="L626" i="9"/>
  <c r="L627" i="9"/>
  <c r="L628" i="9"/>
  <c r="L629" i="9"/>
  <c r="L630" i="9"/>
  <c r="L631" i="9"/>
  <c r="L632" i="9"/>
  <c r="L633" i="9"/>
  <c r="L634" i="9"/>
  <c r="L635" i="9"/>
  <c r="L636" i="9"/>
  <c r="L637" i="9"/>
  <c r="L638" i="9"/>
  <c r="L639" i="9"/>
  <c r="L640" i="9"/>
  <c r="L641" i="9"/>
  <c r="L642" i="9"/>
  <c r="L643" i="9"/>
  <c r="L644" i="9"/>
  <c r="L645" i="9"/>
  <c r="L646" i="9"/>
  <c r="L647" i="9"/>
  <c r="L648" i="9"/>
  <c r="L649" i="9"/>
  <c r="L650" i="9"/>
  <c r="L651" i="9"/>
  <c r="L652" i="9"/>
  <c r="L653" i="9"/>
  <c r="L654" i="9"/>
  <c r="L655" i="9"/>
  <c r="L656" i="9"/>
  <c r="L657" i="9"/>
  <c r="L658" i="9"/>
  <c r="L659" i="9"/>
  <c r="L660" i="9"/>
  <c r="L661" i="9"/>
  <c r="L662" i="9"/>
  <c r="L663" i="9"/>
  <c r="L664" i="9"/>
  <c r="L665" i="9"/>
  <c r="L666" i="9"/>
  <c r="L667" i="9"/>
  <c r="L668" i="9"/>
  <c r="L669" i="9"/>
  <c r="L670" i="9"/>
  <c r="L671" i="9"/>
  <c r="L672" i="9"/>
  <c r="L673" i="9"/>
  <c r="L674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745" i="9"/>
  <c r="L746" i="9"/>
  <c r="L747" i="9"/>
  <c r="L748" i="9"/>
  <c r="L749" i="9"/>
  <c r="L750" i="9"/>
  <c r="L751" i="9"/>
  <c r="L752" i="9"/>
  <c r="L753" i="9"/>
  <c r="L754" i="9"/>
  <c r="L755" i="9"/>
  <c r="L756" i="9"/>
  <c r="L757" i="9"/>
  <c r="L758" i="9"/>
  <c r="L759" i="9"/>
  <c r="L760" i="9"/>
  <c r="L761" i="9"/>
  <c r="L762" i="9"/>
  <c r="L763" i="9"/>
  <c r="L764" i="9"/>
  <c r="L765" i="9"/>
  <c r="L766" i="9"/>
  <c r="L767" i="9"/>
  <c r="L768" i="9"/>
  <c r="L769" i="9"/>
  <c r="L770" i="9"/>
  <c r="L771" i="9"/>
  <c r="L772" i="9"/>
  <c r="L773" i="9"/>
  <c r="L774" i="9"/>
  <c r="L775" i="9"/>
  <c r="L776" i="9"/>
  <c r="L777" i="9"/>
  <c r="L778" i="9"/>
  <c r="L779" i="9"/>
  <c r="L780" i="9"/>
  <c r="L781" i="9"/>
  <c r="L782" i="9"/>
  <c r="L783" i="9"/>
  <c r="L784" i="9"/>
  <c r="L785" i="9"/>
  <c r="L786" i="9"/>
  <c r="L787" i="9"/>
  <c r="L788" i="9"/>
  <c r="L789" i="9"/>
  <c r="L790" i="9"/>
  <c r="L791" i="9"/>
  <c r="L792" i="9"/>
  <c r="L793" i="9"/>
  <c r="L794" i="9"/>
  <c r="L795" i="9"/>
  <c r="L796" i="9"/>
  <c r="L797" i="9"/>
  <c r="L798" i="9"/>
  <c r="L799" i="9"/>
  <c r="L800" i="9"/>
  <c r="L801" i="9"/>
  <c r="L802" i="9"/>
  <c r="L803" i="9"/>
  <c r="L804" i="9"/>
  <c r="L805" i="9"/>
  <c r="L806" i="9"/>
  <c r="L807" i="9"/>
  <c r="L808" i="9"/>
  <c r="L809" i="9"/>
  <c r="L810" i="9"/>
  <c r="L811" i="9"/>
  <c r="L812" i="9"/>
  <c r="L813" i="9"/>
  <c r="L814" i="9"/>
  <c r="L815" i="9"/>
  <c r="L816" i="9"/>
  <c r="L817" i="9"/>
  <c r="L818" i="9"/>
  <c r="L819" i="9"/>
  <c r="L820" i="9"/>
  <c r="L821" i="9"/>
  <c r="L822" i="9"/>
  <c r="L823" i="9"/>
  <c r="L824" i="9"/>
  <c r="L825" i="9"/>
  <c r="L826" i="9"/>
  <c r="L827" i="9"/>
  <c r="L828" i="9"/>
  <c r="L829" i="9"/>
  <c r="L830" i="9"/>
  <c r="L831" i="9"/>
  <c r="L832" i="9"/>
  <c r="L833" i="9"/>
  <c r="L834" i="9"/>
  <c r="L835" i="9"/>
  <c r="L836" i="9"/>
  <c r="L837" i="9"/>
  <c r="L838" i="9"/>
  <c r="L839" i="9"/>
  <c r="L840" i="9"/>
  <c r="L841" i="9"/>
  <c r="L842" i="9"/>
  <c r="L843" i="9"/>
  <c r="L844" i="9"/>
  <c r="L845" i="9"/>
  <c r="L846" i="9"/>
  <c r="L847" i="9"/>
  <c r="L848" i="9"/>
  <c r="L849" i="9"/>
  <c r="L850" i="9"/>
  <c r="L851" i="9"/>
  <c r="L852" i="9"/>
  <c r="L853" i="9"/>
  <c r="L854" i="9"/>
  <c r="L855" i="9"/>
  <c r="L856" i="9"/>
  <c r="L857" i="9"/>
  <c r="L858" i="9"/>
  <c r="L859" i="9"/>
  <c r="L860" i="9"/>
  <c r="L861" i="9"/>
  <c r="L862" i="9"/>
  <c r="L863" i="9"/>
  <c r="L864" i="9"/>
  <c r="L865" i="9"/>
  <c r="L866" i="9"/>
  <c r="L867" i="9"/>
  <c r="L868" i="9"/>
  <c r="L869" i="9"/>
  <c r="L870" i="9"/>
  <c r="L871" i="9"/>
  <c r="L872" i="9"/>
  <c r="L873" i="9"/>
  <c r="L874" i="9"/>
  <c r="L875" i="9"/>
  <c r="L876" i="9"/>
  <c r="L877" i="9"/>
  <c r="L878" i="9"/>
  <c r="L879" i="9"/>
  <c r="L880" i="9"/>
  <c r="L881" i="9"/>
  <c r="L882" i="9"/>
  <c r="L883" i="9"/>
  <c r="L884" i="9"/>
  <c r="L885" i="9"/>
  <c r="L886" i="9"/>
  <c r="L887" i="9"/>
  <c r="L888" i="9"/>
  <c r="L889" i="9"/>
  <c r="L890" i="9"/>
  <c r="L891" i="9"/>
  <c r="L892" i="9"/>
  <c r="L893" i="9"/>
  <c r="L894" i="9"/>
  <c r="L895" i="9"/>
  <c r="L896" i="9"/>
  <c r="L897" i="9"/>
  <c r="L2" i="9"/>
  <c r="M855" i="9" l="1"/>
  <c r="V41" i="1" s="1"/>
  <c r="U41" i="1"/>
  <c r="M747" i="9"/>
  <c r="M639" i="9"/>
  <c r="M543" i="9"/>
  <c r="M447" i="9"/>
  <c r="M363" i="9"/>
  <c r="M267" i="9"/>
  <c r="M183" i="9"/>
  <c r="M99" i="9"/>
  <c r="M39" i="9"/>
  <c r="M818" i="9"/>
  <c r="M698" i="9"/>
  <c r="M590" i="9"/>
  <c r="M506" i="9"/>
  <c r="M386" i="9"/>
  <c r="M314" i="9"/>
  <c r="M230" i="9"/>
  <c r="M182" i="9"/>
  <c r="M134" i="9"/>
  <c r="M98" i="9"/>
  <c r="M86" i="9"/>
  <c r="M74" i="9"/>
  <c r="M62" i="9"/>
  <c r="M50" i="9"/>
  <c r="M38" i="9"/>
  <c r="M26" i="9"/>
  <c r="M13" i="9"/>
  <c r="M889" i="9"/>
  <c r="V75" i="1" s="1"/>
  <c r="U75" i="1"/>
  <c r="M877" i="9"/>
  <c r="V63" i="1" s="1"/>
  <c r="U63" i="1"/>
  <c r="M865" i="9"/>
  <c r="V51" i="1" s="1"/>
  <c r="U51" i="1"/>
  <c r="M853" i="9"/>
  <c r="V39" i="1" s="1"/>
  <c r="U39" i="1"/>
  <c r="M841" i="9"/>
  <c r="V27" i="1" s="1"/>
  <c r="U27" i="1"/>
  <c r="M829" i="9"/>
  <c r="V15" i="1" s="1"/>
  <c r="U15" i="1"/>
  <c r="M817" i="9"/>
  <c r="M805" i="9"/>
  <c r="M793" i="9"/>
  <c r="M769" i="9"/>
  <c r="M757" i="9"/>
  <c r="M745" i="9"/>
  <c r="M733" i="9"/>
  <c r="M721" i="9"/>
  <c r="M709" i="9"/>
  <c r="M697" i="9"/>
  <c r="M685" i="9"/>
  <c r="M673" i="9"/>
  <c r="M661" i="9"/>
  <c r="M649" i="9"/>
  <c r="M637" i="9"/>
  <c r="M625" i="9"/>
  <c r="M613" i="9"/>
  <c r="M601" i="9"/>
  <c r="M589" i="9"/>
  <c r="M577" i="9"/>
  <c r="M565" i="9"/>
  <c r="M553" i="9"/>
  <c r="M541" i="9"/>
  <c r="M529" i="9"/>
  <c r="M517" i="9"/>
  <c r="M505" i="9"/>
  <c r="M493" i="9"/>
  <c r="M481" i="9"/>
  <c r="M469" i="9"/>
  <c r="M445" i="9"/>
  <c r="M433" i="9"/>
  <c r="M421" i="9"/>
  <c r="M409" i="9"/>
  <c r="M397" i="9"/>
  <c r="M385" i="9"/>
  <c r="M373" i="9"/>
  <c r="M361" i="9"/>
  <c r="M349" i="9"/>
  <c r="M337" i="9"/>
  <c r="M325" i="9"/>
  <c r="M313" i="9"/>
  <c r="M301" i="9"/>
  <c r="M289" i="9"/>
  <c r="M277" i="9"/>
  <c r="M265" i="9"/>
  <c r="M253" i="9"/>
  <c r="M241" i="9"/>
  <c r="M229" i="9"/>
  <c r="M217" i="9"/>
  <c r="M205" i="9"/>
  <c r="M193" i="9"/>
  <c r="M181" i="9"/>
  <c r="M157" i="9"/>
  <c r="M145" i="9"/>
  <c r="M133" i="9"/>
  <c r="M121" i="9"/>
  <c r="M109" i="9"/>
  <c r="M97" i="9"/>
  <c r="M85" i="9"/>
  <c r="M73" i="9"/>
  <c r="M61" i="9"/>
  <c r="M49" i="9"/>
  <c r="M37" i="9"/>
  <c r="M25" i="9"/>
  <c r="M12" i="9"/>
  <c r="M843" i="9"/>
  <c r="V29" i="1" s="1"/>
  <c r="U29" i="1"/>
  <c r="M723" i="9"/>
  <c r="M615" i="9"/>
  <c r="M519" i="9"/>
  <c r="M423" i="9"/>
  <c r="M339" i="9"/>
  <c r="M255" i="9"/>
  <c r="M159" i="9"/>
  <c r="M63" i="9"/>
  <c r="M830" i="9"/>
  <c r="V16" i="1" s="1"/>
  <c r="U16" i="1"/>
  <c r="M734" i="9"/>
  <c r="M614" i="9"/>
  <c r="M518" i="9"/>
  <c r="M410" i="9"/>
  <c r="M326" i="9"/>
  <c r="M218" i="9"/>
  <c r="M110" i="9"/>
  <c r="M876" i="9"/>
  <c r="V62" i="1" s="1"/>
  <c r="U62" i="1"/>
  <c r="M864" i="9"/>
  <c r="V50" i="1" s="1"/>
  <c r="U50" i="1"/>
  <c r="M852" i="9"/>
  <c r="V38" i="1" s="1"/>
  <c r="U38" i="1"/>
  <c r="M840" i="9"/>
  <c r="V26" i="1" s="1"/>
  <c r="U26" i="1"/>
  <c r="M828" i="9"/>
  <c r="V14" i="1" s="1"/>
  <c r="U14" i="1"/>
  <c r="M816" i="9"/>
  <c r="M804" i="9"/>
  <c r="M792" i="9"/>
  <c r="M768" i="9"/>
  <c r="M756" i="9"/>
  <c r="M744" i="9"/>
  <c r="M732" i="9"/>
  <c r="M720" i="9"/>
  <c r="M708" i="9"/>
  <c r="M696" i="9"/>
  <c r="M684" i="9"/>
  <c r="M672" i="9"/>
  <c r="M660" i="9"/>
  <c r="M648" i="9"/>
  <c r="M636" i="9"/>
  <c r="M624" i="9"/>
  <c r="M612" i="9"/>
  <c r="M600" i="9"/>
  <c r="M588" i="9"/>
  <c r="M576" i="9"/>
  <c r="M564" i="9"/>
  <c r="M540" i="9"/>
  <c r="M528" i="9"/>
  <c r="M516" i="9"/>
  <c r="M504" i="9"/>
  <c r="M492" i="9"/>
  <c r="M480" i="9"/>
  <c r="M468" i="9"/>
  <c r="M444" i="9"/>
  <c r="M420" i="9"/>
  <c r="M408" i="9"/>
  <c r="M396" i="9"/>
  <c r="M384" i="9"/>
  <c r="M372" i="9"/>
  <c r="M360" i="9"/>
  <c r="M348" i="9"/>
  <c r="M336" i="9"/>
  <c r="M324" i="9"/>
  <c r="M312" i="9"/>
  <c r="M300" i="9"/>
  <c r="M288" i="9"/>
  <c r="M276" i="9"/>
  <c r="M264" i="9"/>
  <c r="M252" i="9"/>
  <c r="M240" i="9"/>
  <c r="M228" i="9"/>
  <c r="M216" i="9"/>
  <c r="M204" i="9"/>
  <c r="M192" i="9"/>
  <c r="M180" i="9"/>
  <c r="M168" i="9"/>
  <c r="M156" i="9"/>
  <c r="M144" i="9"/>
  <c r="M132" i="9"/>
  <c r="M120" i="9"/>
  <c r="M108" i="9"/>
  <c r="M96" i="9"/>
  <c r="M84" i="9"/>
  <c r="M72" i="9"/>
  <c r="M60" i="9"/>
  <c r="M48" i="9"/>
  <c r="M36" i="9"/>
  <c r="M24" i="9"/>
  <c r="M11" i="9"/>
  <c r="M891" i="9"/>
  <c r="V77" i="1" s="1"/>
  <c r="U77" i="1"/>
  <c r="M771" i="9"/>
  <c r="M627" i="9"/>
  <c r="M351" i="9"/>
  <c r="M147" i="9"/>
  <c r="M662" i="9"/>
  <c r="M542" i="9"/>
  <c r="M434" i="9"/>
  <c r="M254" i="9"/>
  <c r="M887" i="9"/>
  <c r="V73" i="1" s="1"/>
  <c r="U73" i="1"/>
  <c r="M875" i="9"/>
  <c r="V61" i="1" s="1"/>
  <c r="U61" i="1"/>
  <c r="M863" i="9"/>
  <c r="V49" i="1" s="1"/>
  <c r="U49" i="1"/>
  <c r="M851" i="9"/>
  <c r="V37" i="1" s="1"/>
  <c r="U37" i="1"/>
  <c r="M839" i="9"/>
  <c r="V25" i="1" s="1"/>
  <c r="U25" i="1"/>
  <c r="M827" i="9"/>
  <c r="V13" i="1" s="1"/>
  <c r="U13" i="1"/>
  <c r="M815" i="9"/>
  <c r="M803" i="9"/>
  <c r="M791" i="9"/>
  <c r="M767" i="9"/>
  <c r="M755" i="9"/>
  <c r="M743" i="9"/>
  <c r="M731" i="9"/>
  <c r="M719" i="9"/>
  <c r="M707" i="9"/>
  <c r="M695" i="9"/>
  <c r="M683" i="9"/>
  <c r="M671" i="9"/>
  <c r="M659" i="9"/>
  <c r="M647" i="9"/>
  <c r="M635" i="9"/>
  <c r="M623" i="9"/>
  <c r="M611" i="9"/>
  <c r="M599" i="9"/>
  <c r="M587" i="9"/>
  <c r="M575" i="9"/>
  <c r="M563" i="9"/>
  <c r="M551" i="9"/>
  <c r="M539" i="9"/>
  <c r="M527" i="9"/>
  <c r="M515" i="9"/>
  <c r="M503" i="9"/>
  <c r="M479" i="9"/>
  <c r="M467" i="9"/>
  <c r="M443" i="9"/>
  <c r="M419" i="9"/>
  <c r="M407" i="9"/>
  <c r="M395" i="9"/>
  <c r="M383" i="9"/>
  <c r="M371" i="9"/>
  <c r="M359" i="9"/>
  <c r="M347" i="9"/>
  <c r="M335" i="9"/>
  <c r="M323" i="9"/>
  <c r="M311" i="9"/>
  <c r="M299" i="9"/>
  <c r="M287" i="9"/>
  <c r="M275" i="9"/>
  <c r="M263" i="9"/>
  <c r="M251" i="9"/>
  <c r="M239" i="9"/>
  <c r="M227" i="9"/>
  <c r="M215" i="9"/>
  <c r="M203" i="9"/>
  <c r="M191" i="9"/>
  <c r="M179" i="9"/>
  <c r="M167" i="9"/>
  <c r="M155" i="9"/>
  <c r="M143" i="9"/>
  <c r="M131" i="9"/>
  <c r="M119" i="9"/>
  <c r="M107" i="9"/>
  <c r="M95" i="9"/>
  <c r="M83" i="9"/>
  <c r="M71" i="9"/>
  <c r="M59" i="9"/>
  <c r="M47" i="9"/>
  <c r="M35" i="9"/>
  <c r="M23" i="9"/>
  <c r="M10" i="9"/>
  <c r="M819" i="9"/>
  <c r="M699" i="9"/>
  <c r="M591" i="9"/>
  <c r="M495" i="9"/>
  <c r="M375" i="9"/>
  <c r="M75" i="9"/>
  <c r="M14" i="9"/>
  <c r="M746" i="9"/>
  <c r="M626" i="9"/>
  <c r="M530" i="9"/>
  <c r="M398" i="9"/>
  <c r="M874" i="9"/>
  <c r="V60" i="1" s="1"/>
  <c r="U60" i="1"/>
  <c r="M838" i="9"/>
  <c r="V24" i="1" s="1"/>
  <c r="U24" i="1"/>
  <c r="M826" i="9"/>
  <c r="V12" i="1" s="1"/>
  <c r="U12" i="1"/>
  <c r="M814" i="9"/>
  <c r="M802" i="9"/>
  <c r="M790" i="9"/>
  <c r="M778" i="9"/>
  <c r="M766" i="9"/>
  <c r="M754" i="9"/>
  <c r="M742" i="9"/>
  <c r="M730" i="9"/>
  <c r="M718" i="9"/>
  <c r="M706" i="9"/>
  <c r="M694" i="9"/>
  <c r="M682" i="9"/>
  <c r="M670" i="9"/>
  <c r="M658" i="9"/>
  <c r="M646" i="9"/>
  <c r="M634" i="9"/>
  <c r="M622" i="9"/>
  <c r="M610" i="9"/>
  <c r="M598" i="9"/>
  <c r="M586" i="9"/>
  <c r="M574" i="9"/>
  <c r="M562" i="9"/>
  <c r="M538" i="9"/>
  <c r="M526" i="9"/>
  <c r="M514" i="9"/>
  <c r="M502" i="9"/>
  <c r="M478" i="9"/>
  <c r="M466" i="9"/>
  <c r="M454" i="9"/>
  <c r="M442" i="9"/>
  <c r="M418" i="9"/>
  <c r="M406" i="9"/>
  <c r="M394" i="9"/>
  <c r="M382" i="9"/>
  <c r="M370" i="9"/>
  <c r="M358" i="9"/>
  <c r="M346" i="9"/>
  <c r="M334" i="9"/>
  <c r="M322" i="9"/>
  <c r="M310" i="9"/>
  <c r="M298" i="9"/>
  <c r="M286" i="9"/>
  <c r="M274" i="9"/>
  <c r="M262" i="9"/>
  <c r="M250" i="9"/>
  <c r="M238" i="9"/>
  <c r="M226" i="9"/>
  <c r="M214" i="9"/>
  <c r="M202" i="9"/>
  <c r="M190" i="9"/>
  <c r="M178" i="9"/>
  <c r="M166" i="9"/>
  <c r="M154" i="9"/>
  <c r="M142" i="9"/>
  <c r="M130" i="9"/>
  <c r="M118" i="9"/>
  <c r="M106" i="9"/>
  <c r="M94" i="9"/>
  <c r="M82" i="9"/>
  <c r="M70" i="9"/>
  <c r="M46" i="9"/>
  <c r="M34" i="9"/>
  <c r="M22" i="9"/>
  <c r="M9" i="9"/>
  <c r="M795" i="9"/>
  <c r="M663" i="9"/>
  <c r="M531" i="9"/>
  <c r="M411" i="9"/>
  <c r="M279" i="9"/>
  <c r="M135" i="9"/>
  <c r="M866" i="9"/>
  <c r="V52" i="1" s="1"/>
  <c r="U52" i="1"/>
  <c r="M758" i="9"/>
  <c r="M638" i="9"/>
  <c r="M338" i="9"/>
  <c r="M266" i="9"/>
  <c r="M146" i="9"/>
  <c r="M862" i="9"/>
  <c r="V48" i="1" s="1"/>
  <c r="U48" i="1"/>
  <c r="M897" i="9"/>
  <c r="V83" i="1" s="1"/>
  <c r="U83" i="1"/>
  <c r="M873" i="9"/>
  <c r="V59" i="1" s="1"/>
  <c r="U59" i="1"/>
  <c r="M861" i="9"/>
  <c r="V47" i="1" s="1"/>
  <c r="U47" i="1"/>
  <c r="M849" i="9"/>
  <c r="V35" i="1" s="1"/>
  <c r="U35" i="1"/>
  <c r="M837" i="9"/>
  <c r="V23" i="1" s="1"/>
  <c r="U23" i="1"/>
  <c r="M825" i="9"/>
  <c r="V11" i="1" s="1"/>
  <c r="U11" i="1"/>
  <c r="M813" i="9"/>
  <c r="M801" i="9"/>
  <c r="M789" i="9"/>
  <c r="M777" i="9"/>
  <c r="M765" i="9"/>
  <c r="M753" i="9"/>
  <c r="M741" i="9"/>
  <c r="M729" i="9"/>
  <c r="M717" i="9"/>
  <c r="M705" i="9"/>
  <c r="M693" i="9"/>
  <c r="M681" i="9"/>
  <c r="M669" i="9"/>
  <c r="M657" i="9"/>
  <c r="M645" i="9"/>
  <c r="M633" i="9"/>
  <c r="M621" i="9"/>
  <c r="M609" i="9"/>
  <c r="M597" i="9"/>
  <c r="M585" i="9"/>
  <c r="M573" i="9"/>
  <c r="M561" i="9"/>
  <c r="M549" i="9"/>
  <c r="M537" i="9"/>
  <c r="M525" i="9"/>
  <c r="M513" i="9"/>
  <c r="M501" i="9"/>
  <c r="M489" i="9"/>
  <c r="M477" i="9"/>
  <c r="M465" i="9"/>
  <c r="M453" i="9"/>
  <c r="M441" i="9"/>
  <c r="M417" i="9"/>
  <c r="M393" i="9"/>
  <c r="M381" i="9"/>
  <c r="M369" i="9"/>
  <c r="M357" i="9"/>
  <c r="M345" i="9"/>
  <c r="M333" i="9"/>
  <c r="M321" i="9"/>
  <c r="M309" i="9"/>
  <c r="M297" i="9"/>
  <c r="M285" i="9"/>
  <c r="M273" i="9"/>
  <c r="M261" i="9"/>
  <c r="M249" i="9"/>
  <c r="M237" i="9"/>
  <c r="M225" i="9"/>
  <c r="M213" i="9"/>
  <c r="M201" i="9"/>
  <c r="M189" i="9"/>
  <c r="M177" i="9"/>
  <c r="M165" i="9"/>
  <c r="M153" i="9"/>
  <c r="M141" i="9"/>
  <c r="M129" i="9"/>
  <c r="M117" i="9"/>
  <c r="M105" i="9"/>
  <c r="M93" i="9"/>
  <c r="M81" i="9"/>
  <c r="M69" i="9"/>
  <c r="M57" i="9"/>
  <c r="M45" i="9"/>
  <c r="M33" i="9"/>
  <c r="M21" i="9"/>
  <c r="M8" i="9"/>
  <c r="M867" i="9"/>
  <c r="V53" i="1" s="1"/>
  <c r="U53" i="1"/>
  <c r="M759" i="9"/>
  <c r="M651" i="9"/>
  <c r="M555" i="9"/>
  <c r="M435" i="9"/>
  <c r="M327" i="9"/>
  <c r="M243" i="9"/>
  <c r="M171" i="9"/>
  <c r="M87" i="9"/>
  <c r="M27" i="9"/>
  <c r="M806" i="9"/>
  <c r="M686" i="9"/>
  <c r="M578" i="9"/>
  <c r="M482" i="9"/>
  <c r="M362" i="9"/>
  <c r="M290" i="9"/>
  <c r="M206" i="9"/>
  <c r="M122" i="9"/>
  <c r="M850" i="9"/>
  <c r="V36" i="1" s="1"/>
  <c r="U36" i="1"/>
  <c r="M885" i="9"/>
  <c r="V71" i="1" s="1"/>
  <c r="U71" i="1"/>
  <c r="M896" i="9"/>
  <c r="V82" i="1" s="1"/>
  <c r="U82" i="1"/>
  <c r="M884" i="9"/>
  <c r="V70" i="1" s="1"/>
  <c r="U70" i="1"/>
  <c r="M872" i="9"/>
  <c r="V58" i="1" s="1"/>
  <c r="U58" i="1"/>
  <c r="M860" i="9"/>
  <c r="V46" i="1" s="1"/>
  <c r="U46" i="1"/>
  <c r="M848" i="9"/>
  <c r="V34" i="1" s="1"/>
  <c r="U34" i="1"/>
  <c r="M836" i="9"/>
  <c r="V22" i="1" s="1"/>
  <c r="U22" i="1"/>
  <c r="M824" i="9"/>
  <c r="V10" i="1" s="1"/>
  <c r="U10" i="1"/>
  <c r="M812" i="9"/>
  <c r="M800" i="9"/>
  <c r="M788" i="9"/>
  <c r="M776" i="9"/>
  <c r="M764" i="9"/>
  <c r="M752" i="9"/>
  <c r="M740" i="9"/>
  <c r="M728" i="9"/>
  <c r="M716" i="9"/>
  <c r="M704" i="9"/>
  <c r="M692" i="9"/>
  <c r="M680" i="9"/>
  <c r="M668" i="9"/>
  <c r="M656" i="9"/>
  <c r="M644" i="9"/>
  <c r="M632" i="9"/>
  <c r="M620" i="9"/>
  <c r="M608" i="9"/>
  <c r="M596" i="9"/>
  <c r="M584" i="9"/>
  <c r="M572" i="9"/>
  <c r="M560" i="9"/>
  <c r="M548" i="9"/>
  <c r="M536" i="9"/>
  <c r="M524" i="9"/>
  <c r="M512" i="9"/>
  <c r="M500" i="9"/>
  <c r="M488" i="9"/>
  <c r="M476" i="9"/>
  <c r="M464" i="9"/>
  <c r="M452" i="9"/>
  <c r="M440" i="9"/>
  <c r="M428" i="9"/>
  <c r="M416" i="9"/>
  <c r="M404" i="9"/>
  <c r="M392" i="9"/>
  <c r="M380" i="9"/>
  <c r="M368" i="9"/>
  <c r="M356" i="9"/>
  <c r="M344" i="9"/>
  <c r="M332" i="9"/>
  <c r="M320" i="9"/>
  <c r="M308" i="9"/>
  <c r="M296" i="9"/>
  <c r="M284" i="9"/>
  <c r="M272" i="9"/>
  <c r="M260" i="9"/>
  <c r="M248" i="9"/>
  <c r="M236" i="9"/>
  <c r="M224" i="9"/>
  <c r="M212" i="9"/>
  <c r="M200" i="9"/>
  <c r="M188" i="9"/>
  <c r="M176" i="9"/>
  <c r="M164" i="9"/>
  <c r="M152" i="9"/>
  <c r="M140" i="9"/>
  <c r="M128" i="9"/>
  <c r="M116" i="9"/>
  <c r="M104" i="9"/>
  <c r="M92" i="9"/>
  <c r="M80" i="9"/>
  <c r="M68" i="9"/>
  <c r="M56" i="9"/>
  <c r="M44" i="9"/>
  <c r="M32" i="9"/>
  <c r="M20" i="9"/>
  <c r="M7" i="9"/>
  <c r="M807" i="9"/>
  <c r="M687" i="9"/>
  <c r="M579" i="9"/>
  <c r="M459" i="9"/>
  <c r="M303" i="9"/>
  <c r="M111" i="9"/>
  <c r="M854" i="9"/>
  <c r="V40" i="1" s="1"/>
  <c r="U40" i="1"/>
  <c r="M710" i="9"/>
  <c r="M566" i="9"/>
  <c r="M422" i="9"/>
  <c r="M883" i="9"/>
  <c r="V69" i="1" s="1"/>
  <c r="U69" i="1"/>
  <c r="M847" i="9"/>
  <c r="V33" i="1" s="1"/>
  <c r="U33" i="1"/>
  <c r="M835" i="9"/>
  <c r="V21" i="1" s="1"/>
  <c r="U21" i="1"/>
  <c r="M823" i="9"/>
  <c r="V9" i="1" s="1"/>
  <c r="U9" i="1"/>
  <c r="M811" i="9"/>
  <c r="M799" i="9"/>
  <c r="M787" i="9"/>
  <c r="M775" i="9"/>
  <c r="M763" i="9"/>
  <c r="M751" i="9"/>
  <c r="M739" i="9"/>
  <c r="M727" i="9"/>
  <c r="M715" i="9"/>
  <c r="M703" i="9"/>
  <c r="M691" i="9"/>
  <c r="M679" i="9"/>
  <c r="M667" i="9"/>
  <c r="M655" i="9"/>
  <c r="M643" i="9"/>
  <c r="M631" i="9"/>
  <c r="M619" i="9"/>
  <c r="M607" i="9"/>
  <c r="M595" i="9"/>
  <c r="M583" i="9"/>
  <c r="M571" i="9"/>
  <c r="M559" i="9"/>
  <c r="M547" i="9"/>
  <c r="M535" i="9"/>
  <c r="M523" i="9"/>
  <c r="M511" i="9"/>
  <c r="M499" i="9"/>
  <c r="M487" i="9"/>
  <c r="M475" i="9"/>
  <c r="M463" i="9"/>
  <c r="M451" i="9"/>
  <c r="M439" i="9"/>
  <c r="M427" i="9"/>
  <c r="M415" i="9"/>
  <c r="M403" i="9"/>
  <c r="M391" i="9"/>
  <c r="M379" i="9"/>
  <c r="M367" i="9"/>
  <c r="M355" i="9"/>
  <c r="M343" i="9"/>
  <c r="M331" i="9"/>
  <c r="M319" i="9"/>
  <c r="M307" i="9"/>
  <c r="M295" i="9"/>
  <c r="M283" i="9"/>
  <c r="M271" i="9"/>
  <c r="M259" i="9"/>
  <c r="M247" i="9"/>
  <c r="M235" i="9"/>
  <c r="M223" i="9"/>
  <c r="M211" i="9"/>
  <c r="M199" i="9"/>
  <c r="M187" i="9"/>
  <c r="M175" i="9"/>
  <c r="M163" i="9"/>
  <c r="M151" i="9"/>
  <c r="M139" i="9"/>
  <c r="M127" i="9"/>
  <c r="M115" i="9"/>
  <c r="M91" i="9"/>
  <c r="M79" i="9"/>
  <c r="M55" i="9"/>
  <c r="M43" i="9"/>
  <c r="M31" i="9"/>
  <c r="M18" i="9"/>
  <c r="M6" i="9"/>
  <c r="M735" i="9"/>
  <c r="M315" i="9"/>
  <c r="M207" i="9"/>
  <c r="M878" i="9"/>
  <c r="V64" i="1" s="1"/>
  <c r="U64" i="1"/>
  <c r="M770" i="9"/>
  <c r="M650" i="9"/>
  <c r="M350" i="9"/>
  <c r="M278" i="9"/>
  <c r="M158" i="9"/>
  <c r="M895" i="9"/>
  <c r="V81" i="1" s="1"/>
  <c r="U81" i="1"/>
  <c r="M894" i="9"/>
  <c r="V80" i="1" s="1"/>
  <c r="U80" i="1"/>
  <c r="M882" i="9"/>
  <c r="V68" i="1" s="1"/>
  <c r="U68" i="1"/>
  <c r="M870" i="9"/>
  <c r="V56" i="1" s="1"/>
  <c r="U56" i="1"/>
  <c r="M858" i="9"/>
  <c r="V44" i="1" s="1"/>
  <c r="U44" i="1"/>
  <c r="M846" i="9"/>
  <c r="V32" i="1" s="1"/>
  <c r="U32" i="1"/>
  <c r="M834" i="9"/>
  <c r="V20" i="1" s="1"/>
  <c r="U20" i="1"/>
  <c r="M822" i="9"/>
  <c r="V8" i="1" s="1"/>
  <c r="U8" i="1"/>
  <c r="M810" i="9"/>
  <c r="M798" i="9"/>
  <c r="M786" i="9"/>
  <c r="M774" i="9"/>
  <c r="M762" i="9"/>
  <c r="M750" i="9"/>
  <c r="M738" i="9"/>
  <c r="M726" i="9"/>
  <c r="M714" i="9"/>
  <c r="M702" i="9"/>
  <c r="M690" i="9"/>
  <c r="M678" i="9"/>
  <c r="M666" i="9"/>
  <c r="M654" i="9"/>
  <c r="M642" i="9"/>
  <c r="M630" i="9"/>
  <c r="M618" i="9"/>
  <c r="M606" i="9"/>
  <c r="M594" i="9"/>
  <c r="M582" i="9"/>
  <c r="M570" i="9"/>
  <c r="M558" i="9"/>
  <c r="M546" i="9"/>
  <c r="M534" i="9"/>
  <c r="M522" i="9"/>
  <c r="M510" i="9"/>
  <c r="M498" i="9"/>
  <c r="M486" i="9"/>
  <c r="M474" i="9"/>
  <c r="M462" i="9"/>
  <c r="M450" i="9"/>
  <c r="M438" i="9"/>
  <c r="M426" i="9"/>
  <c r="M402" i="9"/>
  <c r="M390" i="9"/>
  <c r="M378" i="9"/>
  <c r="M366" i="9"/>
  <c r="M354" i="9"/>
  <c r="M342" i="9"/>
  <c r="M330" i="9"/>
  <c r="M318" i="9"/>
  <c r="M306" i="9"/>
  <c r="M294" i="9"/>
  <c r="M282" i="9"/>
  <c r="M270" i="9"/>
  <c r="M258" i="9"/>
  <c r="M246" i="9"/>
  <c r="M234" i="9"/>
  <c r="M222" i="9"/>
  <c r="M210" i="9"/>
  <c r="M198" i="9"/>
  <c r="M186" i="9"/>
  <c r="M174" i="9"/>
  <c r="M150" i="9"/>
  <c r="M138" i="9"/>
  <c r="M126" i="9"/>
  <c r="M114" i="9"/>
  <c r="M102" i="9"/>
  <c r="M90" i="9"/>
  <c r="M78" i="9"/>
  <c r="M54" i="9"/>
  <c r="M42" i="9"/>
  <c r="M30" i="9"/>
  <c r="M17" i="9"/>
  <c r="M5" i="9"/>
  <c r="M831" i="9"/>
  <c r="V17" i="1" s="1"/>
  <c r="U17" i="1"/>
  <c r="M711" i="9"/>
  <c r="M603" i="9"/>
  <c r="M507" i="9"/>
  <c r="M399" i="9"/>
  <c r="M291" i="9"/>
  <c r="M231" i="9"/>
  <c r="M123" i="9"/>
  <c r="M51" i="9"/>
  <c r="M842" i="9"/>
  <c r="V28" i="1" s="1"/>
  <c r="U28" i="1"/>
  <c r="M722" i="9"/>
  <c r="M602" i="9"/>
  <c r="M494" i="9"/>
  <c r="M374" i="9"/>
  <c r="M242" i="9"/>
  <c r="M886" i="9"/>
  <c r="V72" i="1" s="1"/>
  <c r="U72" i="1"/>
  <c r="M859" i="9"/>
  <c r="V45" i="1" s="1"/>
  <c r="U45" i="1"/>
  <c r="M893" i="9"/>
  <c r="V79" i="1" s="1"/>
  <c r="U79" i="1"/>
  <c r="M881" i="9"/>
  <c r="V67" i="1" s="1"/>
  <c r="U67" i="1"/>
  <c r="M869" i="9"/>
  <c r="V55" i="1" s="1"/>
  <c r="U55" i="1"/>
  <c r="M857" i="9"/>
  <c r="V43" i="1" s="1"/>
  <c r="U43" i="1"/>
  <c r="M845" i="9"/>
  <c r="V31" i="1" s="1"/>
  <c r="U31" i="1"/>
  <c r="M833" i="9"/>
  <c r="V19" i="1" s="1"/>
  <c r="U19" i="1"/>
  <c r="M821" i="9"/>
  <c r="V7" i="1" s="1"/>
  <c r="U7" i="1"/>
  <c r="M809" i="9"/>
  <c r="M797" i="9"/>
  <c r="M785" i="9"/>
  <c r="M773" i="9"/>
  <c r="M761" i="9"/>
  <c r="M749" i="9"/>
  <c r="M737" i="9"/>
  <c r="M725" i="9"/>
  <c r="M713" i="9"/>
  <c r="M701" i="9"/>
  <c r="M689" i="9"/>
  <c r="M677" i="9"/>
  <c r="M665" i="9"/>
  <c r="M653" i="9"/>
  <c r="M641" i="9"/>
  <c r="M629" i="9"/>
  <c r="M617" i="9"/>
  <c r="M605" i="9"/>
  <c r="M593" i="9"/>
  <c r="M581" i="9"/>
  <c r="M569" i="9"/>
  <c r="M557" i="9"/>
  <c r="M545" i="9"/>
  <c r="M533" i="9"/>
  <c r="M521" i="9"/>
  <c r="M509" i="9"/>
  <c r="M497" i="9"/>
  <c r="M485" i="9"/>
  <c r="M473" i="9"/>
  <c r="M461" i="9"/>
  <c r="M449" i="9"/>
  <c r="M437" i="9"/>
  <c r="M425" i="9"/>
  <c r="M401" i="9"/>
  <c r="M389" i="9"/>
  <c r="M377" i="9"/>
  <c r="M365" i="9"/>
  <c r="M353" i="9"/>
  <c r="M341" i="9"/>
  <c r="M329" i="9"/>
  <c r="M317" i="9"/>
  <c r="M305" i="9"/>
  <c r="M293" i="9"/>
  <c r="M281" i="9"/>
  <c r="M269" i="9"/>
  <c r="M257" i="9"/>
  <c r="M245" i="9"/>
  <c r="M233" i="9"/>
  <c r="M221" i="9"/>
  <c r="M209" i="9"/>
  <c r="M197" i="9"/>
  <c r="M185" i="9"/>
  <c r="M173" i="9"/>
  <c r="M161" i="9"/>
  <c r="M149" i="9"/>
  <c r="M137" i="9"/>
  <c r="M125" i="9"/>
  <c r="M113" i="9"/>
  <c r="M101" i="9"/>
  <c r="M89" i="9"/>
  <c r="M77" i="9"/>
  <c r="M65" i="9"/>
  <c r="M53" i="9"/>
  <c r="M41" i="9"/>
  <c r="M29" i="9"/>
  <c r="M16" i="9"/>
  <c r="M4" i="9"/>
  <c r="M879" i="9"/>
  <c r="V65" i="1" s="1"/>
  <c r="U65" i="1"/>
  <c r="M783" i="9"/>
  <c r="M675" i="9"/>
  <c r="M567" i="9"/>
  <c r="M483" i="9"/>
  <c r="M387" i="9"/>
  <c r="M219" i="9"/>
  <c r="M890" i="9"/>
  <c r="V76" i="1" s="1"/>
  <c r="U76" i="1"/>
  <c r="M794" i="9"/>
  <c r="M674" i="9"/>
  <c r="M554" i="9"/>
  <c r="M446" i="9"/>
  <c r="M302" i="9"/>
  <c r="M888" i="9"/>
  <c r="V74" i="1" s="1"/>
  <c r="U74" i="1"/>
  <c r="M2" i="9"/>
  <c r="M871" i="9"/>
  <c r="V57" i="1" s="1"/>
  <c r="U57" i="1"/>
  <c r="M892" i="9"/>
  <c r="V78" i="1" s="1"/>
  <c r="U78" i="1"/>
  <c r="M880" i="9"/>
  <c r="V66" i="1" s="1"/>
  <c r="U66" i="1"/>
  <c r="M868" i="9"/>
  <c r="V54" i="1" s="1"/>
  <c r="U54" i="1"/>
  <c r="M856" i="9"/>
  <c r="V42" i="1" s="1"/>
  <c r="U42" i="1"/>
  <c r="M844" i="9"/>
  <c r="V30" i="1" s="1"/>
  <c r="U30" i="1"/>
  <c r="M832" i="9"/>
  <c r="V18" i="1" s="1"/>
  <c r="U18" i="1"/>
  <c r="M820" i="9"/>
  <c r="V6" i="1" s="1"/>
  <c r="U6" i="1"/>
  <c r="M808" i="9"/>
  <c r="M796" i="9"/>
  <c r="M784" i="9"/>
  <c r="M772" i="9"/>
  <c r="M760" i="9"/>
  <c r="M748" i="9"/>
  <c r="M736" i="9"/>
  <c r="M724" i="9"/>
  <c r="M712" i="9"/>
  <c r="M700" i="9"/>
  <c r="M688" i="9"/>
  <c r="M676" i="9"/>
  <c r="M664" i="9"/>
  <c r="M652" i="9"/>
  <c r="M640" i="9"/>
  <c r="M628" i="9"/>
  <c r="M616" i="9"/>
  <c r="M604" i="9"/>
  <c r="M592" i="9"/>
  <c r="M580" i="9"/>
  <c r="M568" i="9"/>
  <c r="M556" i="9"/>
  <c r="M544" i="9"/>
  <c r="M532" i="9"/>
  <c r="M520" i="9"/>
  <c r="M508" i="9"/>
  <c r="M496" i="9"/>
  <c r="M484" i="9"/>
  <c r="M472" i="9"/>
  <c r="M460" i="9"/>
  <c r="M448" i="9"/>
  <c r="M436" i="9"/>
  <c r="M424" i="9"/>
  <c r="M412" i="9"/>
  <c r="M400" i="9"/>
  <c r="M388" i="9"/>
  <c r="M376" i="9"/>
  <c r="M352" i="9"/>
  <c r="M340" i="9"/>
  <c r="M328" i="9"/>
  <c r="M316" i="9"/>
  <c r="M304" i="9"/>
  <c r="M292" i="9"/>
  <c r="M280" i="9"/>
  <c r="M268" i="9"/>
  <c r="M256" i="9"/>
  <c r="M244" i="9"/>
  <c r="M232" i="9"/>
  <c r="M220" i="9"/>
  <c r="M208" i="9"/>
  <c r="M172" i="9"/>
  <c r="M160" i="9"/>
  <c r="M148" i="9"/>
  <c r="M136" i="9"/>
  <c r="M124" i="9"/>
  <c r="M100" i="9"/>
  <c r="M88" i="9"/>
  <c r="M76" i="9"/>
  <c r="M64" i="9"/>
  <c r="M52" i="9"/>
  <c r="M40" i="9"/>
  <c r="M28" i="9"/>
  <c r="M15" i="9"/>
  <c r="M3" i="9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E20" i="16" l="1"/>
  <c r="E27" i="16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E17" i="16" l="1"/>
  <c r="E16" i="16"/>
  <c r="V3" i="14"/>
  <c r="Z3" i="14" s="1"/>
  <c r="V4" i="14"/>
  <c r="Z4" i="14" s="1"/>
  <c r="V5" i="14"/>
  <c r="Z5" i="14" s="1"/>
  <c r="V6" i="14"/>
  <c r="Z6" i="14" s="1"/>
  <c r="V7" i="14"/>
  <c r="Z7" i="14" s="1"/>
  <c r="V8" i="14"/>
  <c r="Z8" i="14" s="1"/>
  <c r="V9" i="14"/>
  <c r="Z9" i="14" s="1"/>
  <c r="V10" i="14"/>
  <c r="Z10" i="14" s="1"/>
  <c r="V11" i="14"/>
  <c r="Z11" i="14" s="1"/>
  <c r="V12" i="14"/>
  <c r="Z12" i="14" s="1"/>
  <c r="V13" i="14"/>
  <c r="Z13" i="14" s="1"/>
  <c r="V14" i="14"/>
  <c r="Z14" i="14" s="1"/>
  <c r="V15" i="14"/>
  <c r="Z15" i="14" s="1"/>
  <c r="V16" i="14"/>
  <c r="Z16" i="14" s="1"/>
  <c r="V17" i="14"/>
  <c r="Z17" i="14" s="1"/>
  <c r="V18" i="14"/>
  <c r="Z18" i="14" s="1"/>
  <c r="V19" i="14"/>
  <c r="Z19" i="14" s="1"/>
  <c r="V20" i="14"/>
  <c r="Z20" i="14" s="1"/>
  <c r="V21" i="14"/>
  <c r="Z21" i="14" s="1"/>
  <c r="V22" i="14"/>
  <c r="Z22" i="14" s="1"/>
  <c r="V23" i="14"/>
  <c r="Z23" i="14" s="1"/>
  <c r="V24" i="14"/>
  <c r="Z24" i="14" s="1"/>
  <c r="V25" i="14"/>
  <c r="Z25" i="14" s="1"/>
  <c r="V26" i="14"/>
  <c r="Z26" i="14" s="1"/>
  <c r="V27" i="14"/>
  <c r="Z27" i="14" s="1"/>
  <c r="V28" i="14"/>
  <c r="Z28" i="14" s="1"/>
  <c r="V29" i="14"/>
  <c r="Z29" i="14" s="1"/>
  <c r="V30" i="14"/>
  <c r="Z30" i="14" s="1"/>
  <c r="V31" i="14"/>
  <c r="Z31" i="14" s="1"/>
  <c r="V32" i="14"/>
  <c r="Z32" i="14" s="1"/>
  <c r="V33" i="14"/>
  <c r="Z33" i="14" s="1"/>
  <c r="V34" i="14"/>
  <c r="Z34" i="14" s="1"/>
  <c r="V35" i="14"/>
  <c r="Z35" i="14" s="1"/>
  <c r="V36" i="14"/>
  <c r="Z36" i="14" s="1"/>
  <c r="V37" i="14"/>
  <c r="Z37" i="14" s="1"/>
  <c r="V38" i="14"/>
  <c r="Z38" i="14" s="1"/>
  <c r="V39" i="14"/>
  <c r="Z39" i="14" s="1"/>
  <c r="V40" i="14"/>
  <c r="Z40" i="14" s="1"/>
  <c r="V41" i="14"/>
  <c r="Z41" i="14" s="1"/>
  <c r="V42" i="14"/>
  <c r="Z42" i="14" s="1"/>
  <c r="V43" i="14"/>
  <c r="Z43" i="14" s="1"/>
  <c r="V44" i="14"/>
  <c r="Z44" i="14" s="1"/>
  <c r="V45" i="14"/>
  <c r="Z45" i="14" s="1"/>
  <c r="V46" i="14"/>
  <c r="Z46" i="14" s="1"/>
  <c r="V47" i="14"/>
  <c r="Z47" i="14" s="1"/>
  <c r="V48" i="14"/>
  <c r="Z48" i="14" s="1"/>
  <c r="V49" i="14"/>
  <c r="Z49" i="14" s="1"/>
  <c r="V50" i="14"/>
  <c r="Z50" i="14" s="1"/>
  <c r="V51" i="14"/>
  <c r="Z51" i="14" s="1"/>
  <c r="V52" i="14"/>
  <c r="Z52" i="14" s="1"/>
  <c r="V53" i="14"/>
  <c r="Z53" i="14" s="1"/>
  <c r="V54" i="14"/>
  <c r="Z54" i="14" s="1"/>
  <c r="V55" i="14"/>
  <c r="Z55" i="14" s="1"/>
  <c r="V56" i="14"/>
  <c r="Z56" i="14" s="1"/>
  <c r="V57" i="14"/>
  <c r="Z57" i="14" s="1"/>
  <c r="V58" i="14"/>
  <c r="Z58" i="14" s="1"/>
  <c r="V59" i="14"/>
  <c r="Z59" i="14" s="1"/>
  <c r="V60" i="14"/>
  <c r="Z60" i="14" s="1"/>
  <c r="V61" i="14"/>
  <c r="Z61" i="14" s="1"/>
  <c r="V62" i="14"/>
  <c r="Z62" i="14" s="1"/>
  <c r="V63" i="14"/>
  <c r="Z63" i="14" s="1"/>
  <c r="V64" i="14"/>
  <c r="Z64" i="14" s="1"/>
  <c r="V65" i="14"/>
  <c r="Z65" i="14" s="1"/>
  <c r="V66" i="14"/>
  <c r="Z66" i="14" s="1"/>
  <c r="V67" i="14"/>
  <c r="Z67" i="14" s="1"/>
  <c r="V68" i="14"/>
  <c r="Z68" i="14" s="1"/>
  <c r="V69" i="14"/>
  <c r="Z69" i="14" s="1"/>
  <c r="V70" i="14"/>
  <c r="Z70" i="14" s="1"/>
  <c r="V71" i="14"/>
  <c r="Z71" i="14" s="1"/>
  <c r="V72" i="14"/>
  <c r="Z72" i="14" s="1"/>
  <c r="V73" i="14"/>
  <c r="Z73" i="14" s="1"/>
  <c r="V74" i="14"/>
  <c r="Z74" i="14" s="1"/>
  <c r="V75" i="14"/>
  <c r="Z75" i="14" s="1"/>
  <c r="V76" i="14"/>
  <c r="Z76" i="14" s="1"/>
  <c r="V77" i="14"/>
  <c r="Z77" i="14" s="1"/>
  <c r="V78" i="14"/>
  <c r="Z78" i="14" s="1"/>
  <c r="V79" i="14"/>
  <c r="Z79" i="14" s="1"/>
  <c r="V80" i="14"/>
  <c r="Z80" i="14" s="1"/>
  <c r="D40" i="16" l="1"/>
  <c r="C59" i="16" s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E30" i="16" l="1"/>
  <c r="D45" i="16" s="1"/>
  <c r="C64" i="16" s="1"/>
  <c r="T4" i="13"/>
  <c r="T6" i="13"/>
  <c r="T8" i="13"/>
  <c r="T10" i="13"/>
  <c r="T34" i="13"/>
  <c r="T35" i="13"/>
  <c r="T43" i="13"/>
  <c r="T70" i="13"/>
  <c r="T71" i="13"/>
  <c r="T106" i="13"/>
  <c r="T107" i="13"/>
  <c r="T142" i="13"/>
  <c r="T143" i="13"/>
  <c r="T147" i="13"/>
  <c r="T166" i="13"/>
  <c r="U166" i="13" s="1"/>
  <c r="T167" i="13"/>
  <c r="U167" i="13" s="1"/>
  <c r="T190" i="13"/>
  <c r="U190" i="13" s="1"/>
  <c r="T191" i="13"/>
  <c r="U191" i="13" s="1"/>
  <c r="T214" i="13"/>
  <c r="U214" i="13" s="1"/>
  <c r="T215" i="13"/>
  <c r="U215" i="13" s="1"/>
  <c r="T238" i="13"/>
  <c r="U238" i="13" s="1"/>
  <c r="T239" i="13"/>
  <c r="U239" i="13" s="1"/>
  <c r="T262" i="13"/>
  <c r="U262" i="13" s="1"/>
  <c r="T279" i="13"/>
  <c r="U279" i="13" s="1"/>
  <c r="T282" i="13"/>
  <c r="U282" i="13" s="1"/>
  <c r="T298" i="13"/>
  <c r="U298" i="13" s="1"/>
  <c r="T299" i="13"/>
  <c r="U299" i="13" s="1"/>
  <c r="T315" i="13"/>
  <c r="T318" i="13"/>
  <c r="U318" i="13" s="1"/>
  <c r="T334" i="13"/>
  <c r="T335" i="13"/>
  <c r="T351" i="13"/>
  <c r="U351" i="13" s="1"/>
  <c r="T354" i="13"/>
  <c r="U354" i="13" s="1"/>
  <c r="T370" i="13"/>
  <c r="U370" i="13" s="1"/>
  <c r="T371" i="13"/>
  <c r="U371" i="13" s="1"/>
  <c r="T387" i="13"/>
  <c r="U387" i="13" s="1"/>
  <c r="T403" i="13"/>
  <c r="T404" i="13"/>
  <c r="T419" i="13"/>
  <c r="T420" i="13"/>
  <c r="T435" i="13"/>
  <c r="T451" i="13"/>
  <c r="U451" i="13" s="1"/>
  <c r="T452" i="13"/>
  <c r="U452" i="13" s="1"/>
  <c r="T466" i="13"/>
  <c r="T479" i="13"/>
  <c r="U479" i="13" s="1"/>
  <c r="T480" i="13"/>
  <c r="T492" i="13"/>
  <c r="T493" i="13"/>
  <c r="T504" i="13"/>
  <c r="T505" i="13"/>
  <c r="T516" i="13"/>
  <c r="T517" i="13"/>
  <c r="T528" i="13"/>
  <c r="T529" i="13"/>
  <c r="T540" i="13"/>
  <c r="T541" i="13"/>
  <c r="T552" i="13"/>
  <c r="T553" i="13"/>
  <c r="T564" i="13"/>
  <c r="T565" i="13"/>
  <c r="T576" i="13"/>
  <c r="T577" i="13"/>
  <c r="T588" i="13"/>
  <c r="T589" i="13"/>
  <c r="T600" i="13"/>
  <c r="T601" i="13"/>
  <c r="T612" i="13"/>
  <c r="T613" i="13"/>
  <c r="T624" i="13"/>
  <c r="T625" i="13"/>
  <c r="T636" i="13"/>
  <c r="T637" i="13"/>
  <c r="T648" i="13"/>
  <c r="T649" i="13"/>
  <c r="T660" i="13"/>
  <c r="T661" i="13"/>
  <c r="T672" i="13"/>
  <c r="T673" i="13"/>
  <c r="T684" i="13"/>
  <c r="T685" i="13"/>
  <c r="T696" i="13"/>
  <c r="T697" i="13"/>
  <c r="T708" i="13"/>
  <c r="T709" i="13"/>
  <c r="T720" i="13"/>
  <c r="T721" i="13"/>
  <c r="T732" i="13"/>
  <c r="T733" i="13"/>
  <c r="T744" i="13"/>
  <c r="U744" i="13" s="1"/>
  <c r="T745" i="13"/>
  <c r="U745" i="13" s="1"/>
  <c r="T756" i="13"/>
  <c r="U756" i="13" s="1"/>
  <c r="T757" i="13"/>
  <c r="U757" i="13" s="1"/>
  <c r="T769" i="13"/>
  <c r="U769" i="13" s="1"/>
  <c r="T781" i="13"/>
  <c r="U781" i="13" s="1"/>
  <c r="T793" i="13"/>
  <c r="U793" i="13" s="1"/>
  <c r="T805" i="13"/>
  <c r="U805" i="13" s="1"/>
  <c r="T817" i="13"/>
  <c r="U817" i="13" s="1"/>
  <c r="T829" i="13"/>
  <c r="U829" i="13" s="1"/>
  <c r="X67" i="1" s="1"/>
  <c r="T841" i="13"/>
  <c r="U841" i="13" s="1"/>
  <c r="X79" i="1" s="1"/>
  <c r="T853" i="13"/>
  <c r="U853" i="13" s="1"/>
  <c r="X13" i="1" s="1"/>
  <c r="T865" i="13"/>
  <c r="U865" i="13" s="1"/>
  <c r="X50" i="1" s="1"/>
  <c r="T877" i="13"/>
  <c r="U877" i="13" s="1"/>
  <c r="X39" i="1" s="1"/>
  <c r="T889" i="13"/>
  <c r="U889" i="13" s="1"/>
  <c r="X18" i="1" s="1"/>
  <c r="T5" i="13"/>
  <c r="T7" i="13"/>
  <c r="T9" i="13"/>
  <c r="T11" i="13"/>
  <c r="T12" i="13"/>
  <c r="T13" i="13"/>
  <c r="T14" i="13"/>
  <c r="T15" i="13"/>
  <c r="T16" i="13"/>
  <c r="T17" i="13"/>
  <c r="T18" i="13"/>
  <c r="T19" i="13"/>
  <c r="T20" i="13"/>
  <c r="T21" i="13"/>
  <c r="T22" i="13"/>
  <c r="T23" i="13"/>
  <c r="T24" i="13"/>
  <c r="T25" i="13"/>
  <c r="T26" i="13"/>
  <c r="T27" i="13"/>
  <c r="T28" i="13"/>
  <c r="T29" i="13"/>
  <c r="T30" i="13"/>
  <c r="T31" i="13"/>
  <c r="T32" i="13"/>
  <c r="T33" i="13"/>
  <c r="T36" i="13"/>
  <c r="T37" i="13"/>
  <c r="T38" i="13"/>
  <c r="T39" i="13"/>
  <c r="T40" i="13"/>
  <c r="T41" i="13"/>
  <c r="T42" i="13"/>
  <c r="T44" i="13"/>
  <c r="T45" i="13"/>
  <c r="T46" i="13"/>
  <c r="T47" i="13"/>
  <c r="T48" i="13"/>
  <c r="T49" i="13"/>
  <c r="T50" i="13"/>
  <c r="T51" i="13"/>
  <c r="T52" i="13"/>
  <c r="T53" i="13"/>
  <c r="T54" i="13"/>
  <c r="T55" i="13"/>
  <c r="T56" i="13"/>
  <c r="T57" i="13"/>
  <c r="T58" i="13"/>
  <c r="T59" i="13"/>
  <c r="T60" i="13"/>
  <c r="T61" i="13"/>
  <c r="T62" i="13"/>
  <c r="T63" i="13"/>
  <c r="T64" i="13"/>
  <c r="T65" i="13"/>
  <c r="T66" i="13"/>
  <c r="T67" i="13"/>
  <c r="T68" i="13"/>
  <c r="T69" i="13"/>
  <c r="T72" i="13"/>
  <c r="T73" i="13"/>
  <c r="T74" i="13"/>
  <c r="T75" i="13"/>
  <c r="T76" i="13"/>
  <c r="T77" i="13"/>
  <c r="T78" i="13"/>
  <c r="T79" i="13"/>
  <c r="T80" i="13"/>
  <c r="T81" i="13"/>
  <c r="T82" i="13"/>
  <c r="T83" i="13"/>
  <c r="T84" i="13"/>
  <c r="T85" i="13"/>
  <c r="T86" i="13"/>
  <c r="T87" i="13"/>
  <c r="T88" i="13"/>
  <c r="T89" i="13"/>
  <c r="T90" i="13"/>
  <c r="T91" i="13"/>
  <c r="T92" i="13"/>
  <c r="T93" i="13"/>
  <c r="T94" i="13"/>
  <c r="T95" i="13"/>
  <c r="T96" i="13"/>
  <c r="T97" i="13"/>
  <c r="T98" i="13"/>
  <c r="T99" i="13"/>
  <c r="T100" i="13"/>
  <c r="T101" i="13"/>
  <c r="T102" i="13"/>
  <c r="T103" i="13"/>
  <c r="T104" i="13"/>
  <c r="T105" i="13"/>
  <c r="T108" i="13"/>
  <c r="T109" i="13"/>
  <c r="T110" i="13"/>
  <c r="T111" i="13"/>
  <c r="T112" i="13"/>
  <c r="T113" i="13"/>
  <c r="T114" i="13"/>
  <c r="T115" i="13"/>
  <c r="T116" i="13"/>
  <c r="T117" i="13"/>
  <c r="T118" i="13"/>
  <c r="T119" i="13"/>
  <c r="T120" i="13"/>
  <c r="T121" i="13"/>
  <c r="T122" i="13"/>
  <c r="T123" i="13"/>
  <c r="T124" i="13"/>
  <c r="T125" i="13"/>
  <c r="T126" i="13"/>
  <c r="T127" i="13"/>
  <c r="T128" i="13"/>
  <c r="T129" i="13"/>
  <c r="T130" i="13"/>
  <c r="T131" i="13"/>
  <c r="T132" i="13"/>
  <c r="T133" i="13"/>
  <c r="T134" i="13"/>
  <c r="T135" i="13"/>
  <c r="T136" i="13"/>
  <c r="T137" i="13"/>
  <c r="T138" i="13"/>
  <c r="T139" i="13"/>
  <c r="T140" i="13"/>
  <c r="T141" i="13"/>
  <c r="T144" i="13"/>
  <c r="T145" i="13"/>
  <c r="T146" i="13"/>
  <c r="T148" i="13"/>
  <c r="T149" i="13"/>
  <c r="T150" i="13"/>
  <c r="T151" i="13"/>
  <c r="T152" i="13"/>
  <c r="T153" i="13"/>
  <c r="T154" i="13"/>
  <c r="T155" i="13"/>
  <c r="U155" i="13" s="1"/>
  <c r="T156" i="13"/>
  <c r="U156" i="13" s="1"/>
  <c r="T157" i="13"/>
  <c r="U157" i="13" s="1"/>
  <c r="T158" i="13"/>
  <c r="U158" i="13" s="1"/>
  <c r="T159" i="13"/>
  <c r="U159" i="13" s="1"/>
  <c r="T160" i="13"/>
  <c r="U160" i="13" s="1"/>
  <c r="T161" i="13"/>
  <c r="U161" i="13" s="1"/>
  <c r="T162" i="13"/>
  <c r="U162" i="13" s="1"/>
  <c r="T163" i="13"/>
  <c r="U163" i="13" s="1"/>
  <c r="T164" i="13"/>
  <c r="U164" i="13" s="1"/>
  <c r="T165" i="13"/>
  <c r="U165" i="13" s="1"/>
  <c r="T168" i="13"/>
  <c r="U168" i="13" s="1"/>
  <c r="T169" i="13"/>
  <c r="U169" i="13" s="1"/>
  <c r="T170" i="13"/>
  <c r="U170" i="13" s="1"/>
  <c r="T171" i="13"/>
  <c r="U171" i="13" s="1"/>
  <c r="T172" i="13"/>
  <c r="U172" i="13" s="1"/>
  <c r="T173" i="13"/>
  <c r="U173" i="13" s="1"/>
  <c r="T174" i="13"/>
  <c r="U174" i="13" s="1"/>
  <c r="T175" i="13"/>
  <c r="U175" i="13" s="1"/>
  <c r="T176" i="13"/>
  <c r="U176" i="13" s="1"/>
  <c r="T177" i="13"/>
  <c r="U177" i="13" s="1"/>
  <c r="T178" i="13"/>
  <c r="T179" i="13"/>
  <c r="U179" i="13" s="1"/>
  <c r="T180" i="13"/>
  <c r="U180" i="13" s="1"/>
  <c r="T181" i="13"/>
  <c r="U181" i="13" s="1"/>
  <c r="T182" i="13"/>
  <c r="U182" i="13" s="1"/>
  <c r="T183" i="13"/>
  <c r="U183" i="13" s="1"/>
  <c r="T184" i="13"/>
  <c r="U184" i="13" s="1"/>
  <c r="T185" i="13"/>
  <c r="U185" i="13" s="1"/>
  <c r="T186" i="13"/>
  <c r="U186" i="13" s="1"/>
  <c r="T187" i="13"/>
  <c r="U187" i="13" s="1"/>
  <c r="T188" i="13"/>
  <c r="U188" i="13" s="1"/>
  <c r="T189" i="13"/>
  <c r="U189" i="13" s="1"/>
  <c r="T192" i="13"/>
  <c r="U192" i="13" s="1"/>
  <c r="T193" i="13"/>
  <c r="U193" i="13" s="1"/>
  <c r="T194" i="13"/>
  <c r="U194" i="13" s="1"/>
  <c r="T195" i="13"/>
  <c r="U195" i="13" s="1"/>
  <c r="T196" i="13"/>
  <c r="U196" i="13" s="1"/>
  <c r="T197" i="13"/>
  <c r="U197" i="13" s="1"/>
  <c r="T198" i="13"/>
  <c r="U198" i="13" s="1"/>
  <c r="T199" i="13"/>
  <c r="U199" i="13" s="1"/>
  <c r="T200" i="13"/>
  <c r="U200" i="13" s="1"/>
  <c r="T201" i="13"/>
  <c r="U201" i="13" s="1"/>
  <c r="T202" i="13"/>
  <c r="U202" i="13" s="1"/>
  <c r="T203" i="13"/>
  <c r="U203" i="13" s="1"/>
  <c r="T204" i="13"/>
  <c r="U204" i="13" s="1"/>
  <c r="T205" i="13"/>
  <c r="U205" i="13" s="1"/>
  <c r="T206" i="13"/>
  <c r="U206" i="13" s="1"/>
  <c r="T207" i="13"/>
  <c r="U207" i="13" s="1"/>
  <c r="T208" i="13"/>
  <c r="U208" i="13" s="1"/>
  <c r="T209" i="13"/>
  <c r="U209" i="13" s="1"/>
  <c r="T210" i="13"/>
  <c r="U210" i="13" s="1"/>
  <c r="T211" i="13"/>
  <c r="U211" i="13" s="1"/>
  <c r="T212" i="13"/>
  <c r="U212" i="13" s="1"/>
  <c r="T213" i="13"/>
  <c r="U213" i="13" s="1"/>
  <c r="T216" i="13"/>
  <c r="U216" i="13" s="1"/>
  <c r="T217" i="13"/>
  <c r="U217" i="13" s="1"/>
  <c r="T218" i="13"/>
  <c r="U218" i="13" s="1"/>
  <c r="T219" i="13"/>
  <c r="U219" i="13" s="1"/>
  <c r="T220" i="13"/>
  <c r="U220" i="13" s="1"/>
  <c r="T221" i="13"/>
  <c r="U221" i="13" s="1"/>
  <c r="T222" i="13"/>
  <c r="U222" i="13" s="1"/>
  <c r="T223" i="13"/>
  <c r="U223" i="13" s="1"/>
  <c r="T224" i="13"/>
  <c r="U224" i="13" s="1"/>
  <c r="T225" i="13"/>
  <c r="U225" i="13" s="1"/>
  <c r="T226" i="13"/>
  <c r="U226" i="13" s="1"/>
  <c r="T227" i="13"/>
  <c r="U227" i="13" s="1"/>
  <c r="T228" i="13"/>
  <c r="U228" i="13" s="1"/>
  <c r="T229" i="13"/>
  <c r="U229" i="13" s="1"/>
  <c r="T230" i="13"/>
  <c r="U230" i="13" s="1"/>
  <c r="T231" i="13"/>
  <c r="U231" i="13" s="1"/>
  <c r="T232" i="13"/>
  <c r="U232" i="13" s="1"/>
  <c r="T233" i="13"/>
  <c r="U233" i="13" s="1"/>
  <c r="T234" i="13"/>
  <c r="U234" i="13" s="1"/>
  <c r="T235" i="13"/>
  <c r="U235" i="13" s="1"/>
  <c r="T236" i="13"/>
  <c r="U236" i="13" s="1"/>
  <c r="T237" i="13"/>
  <c r="U237" i="13" s="1"/>
  <c r="T240" i="13"/>
  <c r="U240" i="13" s="1"/>
  <c r="T241" i="13"/>
  <c r="U241" i="13" s="1"/>
  <c r="T242" i="13"/>
  <c r="U242" i="13" s="1"/>
  <c r="T243" i="13"/>
  <c r="U243" i="13" s="1"/>
  <c r="T244" i="13"/>
  <c r="U244" i="13" s="1"/>
  <c r="T245" i="13"/>
  <c r="U245" i="13" s="1"/>
  <c r="T246" i="13"/>
  <c r="U246" i="13" s="1"/>
  <c r="T247" i="13"/>
  <c r="U247" i="13" s="1"/>
  <c r="T248" i="13"/>
  <c r="U248" i="13" s="1"/>
  <c r="T249" i="13"/>
  <c r="U249" i="13" s="1"/>
  <c r="T250" i="13"/>
  <c r="U250" i="13" s="1"/>
  <c r="T251" i="13"/>
  <c r="U251" i="13" s="1"/>
  <c r="T252" i="13"/>
  <c r="U252" i="13" s="1"/>
  <c r="T253" i="13"/>
  <c r="U253" i="13" s="1"/>
  <c r="T254" i="13"/>
  <c r="U254" i="13" s="1"/>
  <c r="T255" i="13"/>
  <c r="U255" i="13" s="1"/>
  <c r="T256" i="13"/>
  <c r="U256" i="13" s="1"/>
  <c r="T257" i="13"/>
  <c r="U257" i="13" s="1"/>
  <c r="T258" i="13"/>
  <c r="U258" i="13" s="1"/>
  <c r="T259" i="13"/>
  <c r="U259" i="13" s="1"/>
  <c r="T260" i="13"/>
  <c r="U260" i="13" s="1"/>
  <c r="T261" i="13"/>
  <c r="U261" i="13" s="1"/>
  <c r="T263" i="13"/>
  <c r="U263" i="13" s="1"/>
  <c r="T264" i="13"/>
  <c r="U264" i="13" s="1"/>
  <c r="T265" i="13"/>
  <c r="U265" i="13" s="1"/>
  <c r="T266" i="13"/>
  <c r="U266" i="13" s="1"/>
  <c r="T267" i="13"/>
  <c r="U267" i="13" s="1"/>
  <c r="T268" i="13"/>
  <c r="U268" i="13" s="1"/>
  <c r="T269" i="13"/>
  <c r="U269" i="13" s="1"/>
  <c r="T270" i="13"/>
  <c r="U270" i="13" s="1"/>
  <c r="T271" i="13"/>
  <c r="U271" i="13" s="1"/>
  <c r="T272" i="13"/>
  <c r="U272" i="13" s="1"/>
  <c r="T273" i="13"/>
  <c r="U273" i="13" s="1"/>
  <c r="T274" i="13"/>
  <c r="U274" i="13" s="1"/>
  <c r="T275" i="13"/>
  <c r="U275" i="13" s="1"/>
  <c r="T276" i="13"/>
  <c r="U276" i="13" s="1"/>
  <c r="T277" i="13"/>
  <c r="U277" i="13" s="1"/>
  <c r="T278" i="13"/>
  <c r="U278" i="13" s="1"/>
  <c r="T280" i="13"/>
  <c r="U280" i="13" s="1"/>
  <c r="T281" i="13"/>
  <c r="U281" i="13" s="1"/>
  <c r="T283" i="13"/>
  <c r="U283" i="13" s="1"/>
  <c r="T284" i="13"/>
  <c r="U284" i="13" s="1"/>
  <c r="T285" i="13"/>
  <c r="U285" i="13" s="1"/>
  <c r="T286" i="13"/>
  <c r="U286" i="13" s="1"/>
  <c r="T287" i="13"/>
  <c r="U287" i="13" s="1"/>
  <c r="T288" i="13"/>
  <c r="U288" i="13" s="1"/>
  <c r="T289" i="13"/>
  <c r="U289" i="13" s="1"/>
  <c r="T290" i="13"/>
  <c r="U290" i="13" s="1"/>
  <c r="T291" i="13"/>
  <c r="U291" i="13" s="1"/>
  <c r="T292" i="13"/>
  <c r="U292" i="13" s="1"/>
  <c r="T293" i="13"/>
  <c r="U293" i="13" s="1"/>
  <c r="T294" i="13"/>
  <c r="U294" i="13" s="1"/>
  <c r="T295" i="13"/>
  <c r="U295" i="13" s="1"/>
  <c r="T296" i="13"/>
  <c r="U296" i="13" s="1"/>
  <c r="T297" i="13"/>
  <c r="U297" i="13" s="1"/>
  <c r="T300" i="13"/>
  <c r="U300" i="13" s="1"/>
  <c r="T301" i="13"/>
  <c r="U301" i="13" s="1"/>
  <c r="T302" i="13"/>
  <c r="U302" i="13" s="1"/>
  <c r="T303" i="13"/>
  <c r="U303" i="13" s="1"/>
  <c r="T304" i="13"/>
  <c r="U304" i="13" s="1"/>
  <c r="T305" i="13"/>
  <c r="U305" i="13" s="1"/>
  <c r="T306" i="13"/>
  <c r="U306" i="13" s="1"/>
  <c r="T307" i="13"/>
  <c r="U307" i="13" s="1"/>
  <c r="T308" i="13"/>
  <c r="T309" i="13"/>
  <c r="T310" i="13"/>
  <c r="T311" i="13"/>
  <c r="T312" i="13"/>
  <c r="T313" i="13"/>
  <c r="U313" i="13" s="1"/>
  <c r="T314" i="13"/>
  <c r="T316" i="13"/>
  <c r="U316" i="13" s="1"/>
  <c r="T317" i="13"/>
  <c r="U317" i="13" s="1"/>
  <c r="T319" i="13"/>
  <c r="U319" i="13" s="1"/>
  <c r="T320" i="13"/>
  <c r="U320" i="13" s="1"/>
  <c r="T321" i="13"/>
  <c r="U321" i="13" s="1"/>
  <c r="T322" i="13"/>
  <c r="T323" i="13"/>
  <c r="T324" i="13"/>
  <c r="T325" i="13"/>
  <c r="T326" i="13"/>
  <c r="T327" i="13"/>
  <c r="T328" i="13"/>
  <c r="T329" i="13"/>
  <c r="T330" i="13"/>
  <c r="T331" i="13"/>
  <c r="T332" i="13"/>
  <c r="T333" i="13"/>
  <c r="T336" i="13"/>
  <c r="T337" i="13"/>
  <c r="T338" i="13"/>
  <c r="T339" i="13"/>
  <c r="T340" i="13"/>
  <c r="T341" i="13"/>
  <c r="T342" i="13"/>
  <c r="T343" i="13"/>
  <c r="T344" i="13"/>
  <c r="T345" i="13"/>
  <c r="T346" i="13"/>
  <c r="T347" i="13"/>
  <c r="T348" i="13"/>
  <c r="U348" i="13" s="1"/>
  <c r="T349" i="13"/>
  <c r="U349" i="13" s="1"/>
  <c r="T350" i="13"/>
  <c r="U350" i="13" s="1"/>
  <c r="T352" i="13"/>
  <c r="U352" i="13" s="1"/>
  <c r="T353" i="13"/>
  <c r="U353" i="13" s="1"/>
  <c r="T355" i="13"/>
  <c r="U355" i="13" s="1"/>
  <c r="T356" i="13"/>
  <c r="U356" i="13" s="1"/>
  <c r="T357" i="13"/>
  <c r="U357" i="13" s="1"/>
  <c r="T358" i="13"/>
  <c r="U358" i="13" s="1"/>
  <c r="T359" i="13"/>
  <c r="U359" i="13" s="1"/>
  <c r="T360" i="13"/>
  <c r="U360" i="13" s="1"/>
  <c r="T361" i="13"/>
  <c r="U361" i="13" s="1"/>
  <c r="T362" i="13"/>
  <c r="U362" i="13" s="1"/>
  <c r="T363" i="13"/>
  <c r="U363" i="13" s="1"/>
  <c r="T364" i="13"/>
  <c r="U364" i="13" s="1"/>
  <c r="T365" i="13"/>
  <c r="U365" i="13" s="1"/>
  <c r="T366" i="13"/>
  <c r="U366" i="13" s="1"/>
  <c r="T367" i="13"/>
  <c r="U367" i="13" s="1"/>
  <c r="T368" i="13"/>
  <c r="U368" i="13" s="1"/>
  <c r="T369" i="13"/>
  <c r="T372" i="13"/>
  <c r="U372" i="13" s="1"/>
  <c r="T373" i="13"/>
  <c r="U373" i="13" s="1"/>
  <c r="T374" i="13"/>
  <c r="U374" i="13" s="1"/>
  <c r="T375" i="13"/>
  <c r="U375" i="13" s="1"/>
  <c r="T376" i="13"/>
  <c r="U376" i="13" s="1"/>
  <c r="T377" i="13"/>
  <c r="U377" i="13" s="1"/>
  <c r="T378" i="13"/>
  <c r="U378" i="13" s="1"/>
  <c r="T379" i="13"/>
  <c r="U379" i="13" s="1"/>
  <c r="T380" i="13"/>
  <c r="U380" i="13" s="1"/>
  <c r="T381" i="13"/>
  <c r="U381" i="13" s="1"/>
  <c r="T382" i="13"/>
  <c r="U382" i="13" s="1"/>
  <c r="T383" i="13"/>
  <c r="U383" i="13" s="1"/>
  <c r="T384" i="13"/>
  <c r="U384" i="13" s="1"/>
  <c r="T385" i="13"/>
  <c r="U385" i="13" s="1"/>
  <c r="T386" i="13"/>
  <c r="U386" i="13" s="1"/>
  <c r="T388" i="13"/>
  <c r="U388" i="13" s="1"/>
  <c r="T389" i="13"/>
  <c r="U389" i="13" s="1"/>
  <c r="T390" i="13"/>
  <c r="U390" i="13" s="1"/>
  <c r="T391" i="13"/>
  <c r="U391" i="13" s="1"/>
  <c r="T392" i="13"/>
  <c r="T393" i="13"/>
  <c r="T394" i="13"/>
  <c r="T395" i="13"/>
  <c r="T396" i="13"/>
  <c r="T397" i="13"/>
  <c r="T398" i="13"/>
  <c r="T399" i="13"/>
  <c r="T400" i="13"/>
  <c r="T401" i="13"/>
  <c r="T402" i="13"/>
  <c r="T405" i="13"/>
  <c r="T406" i="13"/>
  <c r="T407" i="13"/>
  <c r="T408" i="13"/>
  <c r="T409" i="13"/>
  <c r="T410" i="13"/>
  <c r="T411" i="13"/>
  <c r="T412" i="13"/>
  <c r="T413" i="13"/>
  <c r="T414" i="13"/>
  <c r="T415" i="13"/>
  <c r="T416" i="13"/>
  <c r="T417" i="13"/>
  <c r="T418" i="13"/>
  <c r="T421" i="13"/>
  <c r="T422" i="13"/>
  <c r="T423" i="13"/>
  <c r="T424" i="13"/>
  <c r="T425" i="13"/>
  <c r="T426" i="13"/>
  <c r="T427" i="13"/>
  <c r="T428" i="13"/>
  <c r="T429" i="13"/>
  <c r="T430" i="13"/>
  <c r="T431" i="13"/>
  <c r="T432" i="13"/>
  <c r="T433" i="13"/>
  <c r="T434" i="13"/>
  <c r="T436" i="13"/>
  <c r="T437" i="13"/>
  <c r="T438" i="13"/>
  <c r="T439" i="13"/>
  <c r="T440" i="13"/>
  <c r="T441" i="13"/>
  <c r="T442" i="13"/>
  <c r="T443" i="13"/>
  <c r="T444" i="13"/>
  <c r="U444" i="13" s="1"/>
  <c r="T445" i="13"/>
  <c r="U445" i="13" s="1"/>
  <c r="T446" i="13"/>
  <c r="U446" i="13" s="1"/>
  <c r="T447" i="13"/>
  <c r="U447" i="13" s="1"/>
  <c r="T448" i="13"/>
  <c r="U448" i="13" s="1"/>
  <c r="T449" i="13"/>
  <c r="U449" i="13" s="1"/>
  <c r="T450" i="13"/>
  <c r="U450" i="13" s="1"/>
  <c r="T453" i="13"/>
  <c r="U453" i="13" s="1"/>
  <c r="T454" i="13"/>
  <c r="U454" i="13" s="1"/>
  <c r="T455" i="13"/>
  <c r="U455" i="13" s="1"/>
  <c r="T456" i="13"/>
  <c r="U456" i="13" s="1"/>
  <c r="T457" i="13"/>
  <c r="T458" i="13"/>
  <c r="U458" i="13" s="1"/>
  <c r="T459" i="13"/>
  <c r="U459" i="13" s="1"/>
  <c r="T460" i="13"/>
  <c r="U460" i="13" s="1"/>
  <c r="T461" i="13"/>
  <c r="T462" i="13"/>
  <c r="T463" i="13"/>
  <c r="T464" i="13"/>
  <c r="T465" i="13"/>
  <c r="T467" i="13"/>
  <c r="T468" i="13"/>
  <c r="T469" i="13"/>
  <c r="T470" i="13"/>
  <c r="T471" i="13"/>
  <c r="T472" i="13"/>
  <c r="U472" i="13" s="1"/>
  <c r="T473" i="13"/>
  <c r="U473" i="13" s="1"/>
  <c r="T474" i="13"/>
  <c r="U474" i="13" s="1"/>
  <c r="T475" i="13"/>
  <c r="U475" i="13" s="1"/>
  <c r="T476" i="13"/>
  <c r="U476" i="13" s="1"/>
  <c r="T477" i="13"/>
  <c r="U477" i="13" s="1"/>
  <c r="T478" i="13"/>
  <c r="U478" i="13" s="1"/>
  <c r="T481" i="13"/>
  <c r="T482" i="13"/>
  <c r="T483" i="13"/>
  <c r="T484" i="13"/>
  <c r="T485" i="13"/>
  <c r="T486" i="13"/>
  <c r="T487" i="13"/>
  <c r="T488" i="13"/>
  <c r="T489" i="13"/>
  <c r="T490" i="13"/>
  <c r="T491" i="13"/>
  <c r="T494" i="13"/>
  <c r="T495" i="13"/>
  <c r="T496" i="13"/>
  <c r="T497" i="13"/>
  <c r="T498" i="13"/>
  <c r="T499" i="13"/>
  <c r="T500" i="13"/>
  <c r="T501" i="13"/>
  <c r="T502" i="13"/>
  <c r="T503" i="13"/>
  <c r="T506" i="13"/>
  <c r="T507" i="13"/>
  <c r="T508" i="13"/>
  <c r="T509" i="13"/>
  <c r="T510" i="13"/>
  <c r="T511" i="13"/>
  <c r="T512" i="13"/>
  <c r="T513" i="13"/>
  <c r="T514" i="13"/>
  <c r="T515" i="13"/>
  <c r="T518" i="13"/>
  <c r="T519" i="13"/>
  <c r="T520" i="13"/>
  <c r="T521" i="13"/>
  <c r="T522" i="13"/>
  <c r="T523" i="13"/>
  <c r="T524" i="13"/>
  <c r="T525" i="13"/>
  <c r="T526" i="13"/>
  <c r="T527" i="13"/>
  <c r="T530" i="13"/>
  <c r="T531" i="13"/>
  <c r="T532" i="13"/>
  <c r="T533" i="13"/>
  <c r="T534" i="13"/>
  <c r="T535" i="13"/>
  <c r="T536" i="13"/>
  <c r="T537" i="13"/>
  <c r="T538" i="13"/>
  <c r="T539" i="13"/>
  <c r="T542" i="13"/>
  <c r="T543" i="13"/>
  <c r="T544" i="13"/>
  <c r="T545" i="13"/>
  <c r="T546" i="13"/>
  <c r="T547" i="13"/>
  <c r="T548" i="13"/>
  <c r="T549" i="13"/>
  <c r="T550" i="13"/>
  <c r="T551" i="13"/>
  <c r="T554" i="13"/>
  <c r="T555" i="13"/>
  <c r="T556" i="13"/>
  <c r="T557" i="13"/>
  <c r="T558" i="13"/>
  <c r="T559" i="13"/>
  <c r="T560" i="13"/>
  <c r="T561" i="13"/>
  <c r="T562" i="13"/>
  <c r="T563" i="13"/>
  <c r="T566" i="13"/>
  <c r="T567" i="13"/>
  <c r="T568" i="13"/>
  <c r="T569" i="13"/>
  <c r="T570" i="13"/>
  <c r="T571" i="13"/>
  <c r="T572" i="13"/>
  <c r="T573" i="13"/>
  <c r="T574" i="13"/>
  <c r="T575" i="13"/>
  <c r="T578" i="13"/>
  <c r="T579" i="13"/>
  <c r="T580" i="13"/>
  <c r="T581" i="13"/>
  <c r="T582" i="13"/>
  <c r="T583" i="13"/>
  <c r="T584" i="13"/>
  <c r="T585" i="13"/>
  <c r="T586" i="13"/>
  <c r="T587" i="13"/>
  <c r="T590" i="13"/>
  <c r="T591" i="13"/>
  <c r="T592" i="13"/>
  <c r="T593" i="13"/>
  <c r="T594" i="13"/>
  <c r="T595" i="13"/>
  <c r="T596" i="13"/>
  <c r="T597" i="13"/>
  <c r="T598" i="13"/>
  <c r="T599" i="13"/>
  <c r="T602" i="13"/>
  <c r="T603" i="13"/>
  <c r="T604" i="13"/>
  <c r="T605" i="13"/>
  <c r="T606" i="13"/>
  <c r="T607" i="13"/>
  <c r="T608" i="13"/>
  <c r="T609" i="13"/>
  <c r="T610" i="13"/>
  <c r="T611" i="13"/>
  <c r="T614" i="13"/>
  <c r="T615" i="13"/>
  <c r="T616" i="13"/>
  <c r="T617" i="13"/>
  <c r="T618" i="13"/>
  <c r="T619" i="13"/>
  <c r="T620" i="13"/>
  <c r="T621" i="13"/>
  <c r="T622" i="13"/>
  <c r="T623" i="13"/>
  <c r="T626" i="13"/>
  <c r="T627" i="13"/>
  <c r="T628" i="13"/>
  <c r="T629" i="13"/>
  <c r="T630" i="13"/>
  <c r="T631" i="13"/>
  <c r="T632" i="13"/>
  <c r="T633" i="13"/>
  <c r="T634" i="13"/>
  <c r="T635" i="13"/>
  <c r="T638" i="13"/>
  <c r="T639" i="13"/>
  <c r="T640" i="13"/>
  <c r="T641" i="13"/>
  <c r="T642" i="13"/>
  <c r="T643" i="13"/>
  <c r="T644" i="13"/>
  <c r="T645" i="13"/>
  <c r="T646" i="13"/>
  <c r="T647" i="13"/>
  <c r="T650" i="13"/>
  <c r="T651" i="13"/>
  <c r="T652" i="13"/>
  <c r="T653" i="13"/>
  <c r="T654" i="13"/>
  <c r="T655" i="13"/>
  <c r="T656" i="13"/>
  <c r="T657" i="13"/>
  <c r="T658" i="13"/>
  <c r="T659" i="13"/>
  <c r="T662" i="13"/>
  <c r="T663" i="13"/>
  <c r="T664" i="13"/>
  <c r="T665" i="13"/>
  <c r="T666" i="13"/>
  <c r="T667" i="13"/>
  <c r="T668" i="13"/>
  <c r="T669" i="13"/>
  <c r="T670" i="13"/>
  <c r="T671" i="13"/>
  <c r="T674" i="13"/>
  <c r="T675" i="13"/>
  <c r="T676" i="13"/>
  <c r="T677" i="13"/>
  <c r="T678" i="13"/>
  <c r="T679" i="13"/>
  <c r="T680" i="13"/>
  <c r="T681" i="13"/>
  <c r="T682" i="13"/>
  <c r="T683" i="13"/>
  <c r="T686" i="13"/>
  <c r="T687" i="13"/>
  <c r="T688" i="13"/>
  <c r="T689" i="13"/>
  <c r="T690" i="13"/>
  <c r="T691" i="13"/>
  <c r="T692" i="13"/>
  <c r="T693" i="13"/>
  <c r="T694" i="13"/>
  <c r="T695" i="13"/>
  <c r="T698" i="13"/>
  <c r="T699" i="13"/>
  <c r="T700" i="13"/>
  <c r="T701" i="13"/>
  <c r="T702" i="13"/>
  <c r="T703" i="13"/>
  <c r="T704" i="13"/>
  <c r="T705" i="13"/>
  <c r="T706" i="13"/>
  <c r="T707" i="13"/>
  <c r="T710" i="13"/>
  <c r="T711" i="13"/>
  <c r="T712" i="13"/>
  <c r="T713" i="13"/>
  <c r="T714" i="13"/>
  <c r="T715" i="13"/>
  <c r="T716" i="13"/>
  <c r="T717" i="13"/>
  <c r="T718" i="13"/>
  <c r="T719" i="13"/>
  <c r="T722" i="13"/>
  <c r="T723" i="13"/>
  <c r="T724" i="13"/>
  <c r="T725" i="13"/>
  <c r="T726" i="13"/>
  <c r="T727" i="13"/>
  <c r="T728" i="13"/>
  <c r="T729" i="13"/>
  <c r="T730" i="13"/>
  <c r="T731" i="13"/>
  <c r="T734" i="13"/>
  <c r="T735" i="13"/>
  <c r="T736" i="13"/>
  <c r="T737" i="13"/>
  <c r="T738" i="13"/>
  <c r="T739" i="13"/>
  <c r="T740" i="13"/>
  <c r="T741" i="13"/>
  <c r="T742" i="13"/>
  <c r="T743" i="13"/>
  <c r="T746" i="13"/>
  <c r="T747" i="13"/>
  <c r="T748" i="13"/>
  <c r="T749" i="13"/>
  <c r="T750" i="13"/>
  <c r="T751" i="13"/>
  <c r="T752" i="13"/>
  <c r="T753" i="13"/>
  <c r="T754" i="13"/>
  <c r="T755" i="13"/>
  <c r="T758" i="13"/>
  <c r="T759" i="13"/>
  <c r="T760" i="13"/>
  <c r="T761" i="13"/>
  <c r="T762" i="13"/>
  <c r="T763" i="13"/>
  <c r="T764" i="13"/>
  <c r="T765" i="13"/>
  <c r="T766" i="13"/>
  <c r="T767" i="13"/>
  <c r="T768" i="13"/>
  <c r="T770" i="13"/>
  <c r="T771" i="13"/>
  <c r="T772" i="13"/>
  <c r="T773" i="13"/>
  <c r="T774" i="13"/>
  <c r="T775" i="13"/>
  <c r="T776" i="13"/>
  <c r="T777" i="13"/>
  <c r="T778" i="13"/>
  <c r="T779" i="13"/>
  <c r="T780" i="13"/>
  <c r="T782" i="13"/>
  <c r="T783" i="13"/>
  <c r="T784" i="13"/>
  <c r="T785" i="13"/>
  <c r="U785" i="13" s="1"/>
  <c r="T786" i="13"/>
  <c r="T787" i="13"/>
  <c r="T788" i="13"/>
  <c r="T789" i="13"/>
  <c r="T790" i="13"/>
  <c r="T791" i="13"/>
  <c r="T792" i="13"/>
  <c r="T794" i="13"/>
  <c r="T795" i="13"/>
  <c r="T796" i="13"/>
  <c r="T797" i="13"/>
  <c r="T798" i="13"/>
  <c r="T799" i="13"/>
  <c r="T800" i="13"/>
  <c r="T801" i="13"/>
  <c r="T802" i="13"/>
  <c r="T803" i="13"/>
  <c r="T804" i="13"/>
  <c r="T806" i="13"/>
  <c r="T807" i="13"/>
  <c r="T808" i="13"/>
  <c r="T809" i="13"/>
  <c r="T810" i="13"/>
  <c r="T811" i="13"/>
  <c r="T812" i="13"/>
  <c r="T813" i="13"/>
  <c r="T814" i="13"/>
  <c r="T815" i="13"/>
  <c r="T816" i="13"/>
  <c r="T818" i="13"/>
  <c r="T819" i="13"/>
  <c r="T820" i="13"/>
  <c r="T821" i="13"/>
  <c r="T822" i="13"/>
  <c r="T823" i="13"/>
  <c r="T824" i="13"/>
  <c r="T825" i="13"/>
  <c r="T826" i="13"/>
  <c r="T827" i="13"/>
  <c r="T828" i="13"/>
  <c r="T830" i="13"/>
  <c r="T831" i="13"/>
  <c r="T832" i="13"/>
  <c r="T833" i="13"/>
  <c r="T834" i="13"/>
  <c r="T835" i="13"/>
  <c r="T836" i="13"/>
  <c r="T837" i="13"/>
  <c r="T838" i="13"/>
  <c r="T839" i="13"/>
  <c r="T840" i="13"/>
  <c r="T842" i="13"/>
  <c r="T843" i="13"/>
  <c r="T844" i="13"/>
  <c r="T845" i="13"/>
  <c r="T846" i="13"/>
  <c r="T847" i="13"/>
  <c r="T848" i="13"/>
  <c r="T849" i="13"/>
  <c r="T850" i="13"/>
  <c r="T851" i="13"/>
  <c r="T852" i="13"/>
  <c r="T854" i="13"/>
  <c r="T855" i="13"/>
  <c r="T856" i="13"/>
  <c r="T857" i="13"/>
  <c r="T858" i="13"/>
  <c r="T859" i="13"/>
  <c r="T860" i="13"/>
  <c r="T861" i="13"/>
  <c r="T862" i="13"/>
  <c r="T863" i="13"/>
  <c r="T864" i="13"/>
  <c r="T866" i="13"/>
  <c r="T867" i="13"/>
  <c r="T868" i="13"/>
  <c r="T869" i="13"/>
  <c r="T870" i="13"/>
  <c r="T871" i="13"/>
  <c r="T872" i="13"/>
  <c r="T873" i="13"/>
  <c r="T874" i="13"/>
  <c r="T875" i="13"/>
  <c r="T876" i="13"/>
  <c r="T878" i="13"/>
  <c r="T879" i="13"/>
  <c r="T880" i="13"/>
  <c r="T881" i="13"/>
  <c r="T882" i="13"/>
  <c r="T883" i="13"/>
  <c r="T884" i="13"/>
  <c r="T885" i="13"/>
  <c r="T886" i="13"/>
  <c r="T887" i="13"/>
  <c r="T888" i="13"/>
  <c r="T890" i="13"/>
  <c r="T891" i="13"/>
  <c r="T892" i="13"/>
  <c r="T893" i="13"/>
  <c r="T894" i="13"/>
  <c r="T895" i="13"/>
  <c r="T896" i="13"/>
  <c r="T897" i="13"/>
  <c r="T898" i="13"/>
  <c r="T899" i="13"/>
  <c r="T3" i="13"/>
  <c r="U850" i="13" l="1"/>
  <c r="X10" i="1" s="1"/>
  <c r="U881" i="13"/>
  <c r="X54" i="1" s="1"/>
  <c r="U828" i="13"/>
  <c r="X66" i="1" s="1"/>
  <c r="U893" i="13"/>
  <c r="X22" i="1" s="1"/>
  <c r="U840" i="13"/>
  <c r="X78" i="1" s="1"/>
  <c r="U891" i="13"/>
  <c r="X20" i="1" s="1"/>
  <c r="U878" i="13"/>
  <c r="X40" i="1" s="1"/>
  <c r="U864" i="13"/>
  <c r="X49" i="1" s="1"/>
  <c r="U851" i="13"/>
  <c r="X11" i="1" s="1"/>
  <c r="U838" i="13"/>
  <c r="X76" i="1" s="1"/>
  <c r="U825" i="13"/>
  <c r="X63" i="1" s="1"/>
  <c r="U812" i="13"/>
  <c r="U799" i="13"/>
  <c r="U786" i="13"/>
  <c r="U773" i="13"/>
  <c r="U760" i="13"/>
  <c r="U746" i="13"/>
  <c r="U730" i="13"/>
  <c r="U716" i="13"/>
  <c r="U702" i="13"/>
  <c r="U688" i="13"/>
  <c r="U674" i="13"/>
  <c r="U658" i="13"/>
  <c r="U644" i="13"/>
  <c r="U630" i="13"/>
  <c r="U616" i="13"/>
  <c r="U602" i="13"/>
  <c r="U772" i="13"/>
  <c r="U671" i="13"/>
  <c r="U599" i="13"/>
  <c r="U513" i="13"/>
  <c r="U890" i="13"/>
  <c r="X19" i="1" s="1"/>
  <c r="U743" i="13"/>
  <c r="U657" i="13"/>
  <c r="U643" i="13"/>
  <c r="U585" i="13"/>
  <c r="U557" i="13"/>
  <c r="U527" i="13"/>
  <c r="U875" i="13"/>
  <c r="X37" i="1" s="1"/>
  <c r="U862" i="13"/>
  <c r="X47" i="1" s="1"/>
  <c r="U849" i="13"/>
  <c r="X9" i="1" s="1"/>
  <c r="U836" i="13"/>
  <c r="X74" i="1" s="1"/>
  <c r="U823" i="13"/>
  <c r="X61" i="1" s="1"/>
  <c r="U810" i="13"/>
  <c r="U797" i="13"/>
  <c r="U784" i="13"/>
  <c r="U771" i="13"/>
  <c r="U758" i="13"/>
  <c r="U742" i="13"/>
  <c r="U728" i="13"/>
  <c r="U714" i="13"/>
  <c r="U700" i="13"/>
  <c r="U686" i="13"/>
  <c r="U670" i="13"/>
  <c r="U656" i="13"/>
  <c r="U642" i="13"/>
  <c r="U628" i="13"/>
  <c r="U614" i="13"/>
  <c r="U598" i="13"/>
  <c r="U584" i="13"/>
  <c r="U570" i="13"/>
  <c r="U556" i="13"/>
  <c r="U542" i="13"/>
  <c r="U526" i="13"/>
  <c r="U512" i="13"/>
  <c r="U498" i="13"/>
  <c r="U484" i="13"/>
  <c r="U470" i="13"/>
  <c r="U457" i="13"/>
  <c r="U443" i="13"/>
  <c r="U430" i="13"/>
  <c r="U416" i="13"/>
  <c r="U402" i="13"/>
  <c r="U837" i="13"/>
  <c r="X75" i="1" s="1"/>
  <c r="U729" i="13"/>
  <c r="U687" i="13"/>
  <c r="U615" i="13"/>
  <c r="U543" i="13"/>
  <c r="U499" i="13"/>
  <c r="U888" i="13"/>
  <c r="X17" i="1" s="1"/>
  <c r="U887" i="13"/>
  <c r="X16" i="1" s="1"/>
  <c r="U861" i="13"/>
  <c r="X46" i="1" s="1"/>
  <c r="U835" i="13"/>
  <c r="X73" i="1" s="1"/>
  <c r="U822" i="13"/>
  <c r="X60" i="1" s="1"/>
  <c r="U796" i="13"/>
  <c r="U770" i="13"/>
  <c r="U741" i="13"/>
  <c r="U713" i="13"/>
  <c r="U669" i="13"/>
  <c r="U824" i="13"/>
  <c r="X62" i="1" s="1"/>
  <c r="U715" i="13"/>
  <c r="U701" i="13"/>
  <c r="U629" i="13"/>
  <c r="U571" i="13"/>
  <c r="U3" i="13"/>
  <c r="U874" i="13"/>
  <c r="X36" i="1" s="1"/>
  <c r="U848" i="13"/>
  <c r="X8" i="1" s="1"/>
  <c r="U809" i="13"/>
  <c r="U783" i="13"/>
  <c r="U755" i="13"/>
  <c r="U727" i="13"/>
  <c r="U699" i="13"/>
  <c r="U683" i="13"/>
  <c r="U655" i="13"/>
  <c r="U641" i="13"/>
  <c r="U899" i="13"/>
  <c r="X28" i="1" s="1"/>
  <c r="U886" i="13"/>
  <c r="X59" i="1" s="1"/>
  <c r="U873" i="13"/>
  <c r="X35" i="1" s="1"/>
  <c r="U860" i="13"/>
  <c r="X45" i="1" s="1"/>
  <c r="U847" i="13"/>
  <c r="X7" i="1" s="1"/>
  <c r="U834" i="13"/>
  <c r="X72" i="1" s="1"/>
  <c r="U821" i="13"/>
  <c r="U808" i="13"/>
  <c r="U795" i="13"/>
  <c r="U782" i="13"/>
  <c r="U768" i="13"/>
  <c r="U754" i="13"/>
  <c r="U740" i="13"/>
  <c r="U726" i="13"/>
  <c r="U712" i="13"/>
  <c r="U698" i="13"/>
  <c r="U682" i="13"/>
  <c r="U876" i="13"/>
  <c r="X38" i="1" s="1"/>
  <c r="U885" i="13"/>
  <c r="X58" i="1" s="1"/>
  <c r="U833" i="13"/>
  <c r="X71" i="1" s="1"/>
  <c r="U820" i="13"/>
  <c r="U807" i="13"/>
  <c r="U794" i="13"/>
  <c r="U780" i="13"/>
  <c r="U767" i="13"/>
  <c r="U753" i="13"/>
  <c r="U739" i="13"/>
  <c r="U725" i="13"/>
  <c r="U711" i="13"/>
  <c r="U695" i="13"/>
  <c r="U681" i="13"/>
  <c r="U667" i="13"/>
  <c r="U653" i="13"/>
  <c r="U639" i="13"/>
  <c r="U623" i="13"/>
  <c r="U863" i="13"/>
  <c r="X48" i="1" s="1"/>
  <c r="U811" i="13"/>
  <c r="U872" i="13"/>
  <c r="X34" i="1" s="1"/>
  <c r="U846" i="13"/>
  <c r="X6" i="1" s="1"/>
  <c r="U871" i="13"/>
  <c r="X33" i="1" s="1"/>
  <c r="U819" i="13"/>
  <c r="U779" i="13"/>
  <c r="U752" i="13"/>
  <c r="U694" i="13"/>
  <c r="U638" i="13"/>
  <c r="U594" i="13"/>
  <c r="U566" i="13"/>
  <c r="U536" i="13"/>
  <c r="U494" i="13"/>
  <c r="U898" i="13"/>
  <c r="X27" i="1" s="1"/>
  <c r="U859" i="13"/>
  <c r="X44" i="1" s="1"/>
  <c r="U884" i="13"/>
  <c r="X57" i="1" s="1"/>
  <c r="U845" i="13"/>
  <c r="X83" i="1" s="1"/>
  <c r="U806" i="13"/>
  <c r="U766" i="13"/>
  <c r="U724" i="13"/>
  <c r="U680" i="13"/>
  <c r="U622" i="13"/>
  <c r="U580" i="13"/>
  <c r="U522" i="13"/>
  <c r="U896" i="13"/>
  <c r="X25" i="1" s="1"/>
  <c r="U870" i="13"/>
  <c r="X32" i="1" s="1"/>
  <c r="U844" i="13"/>
  <c r="X82" i="1" s="1"/>
  <c r="U818" i="13"/>
  <c r="U791" i="13"/>
  <c r="U765" i="13"/>
  <c r="U737" i="13"/>
  <c r="U707" i="13"/>
  <c r="U679" i="13"/>
  <c r="U665" i="13"/>
  <c r="U651" i="13"/>
  <c r="U635" i="13"/>
  <c r="U621" i="13"/>
  <c r="U759" i="13"/>
  <c r="U897" i="13"/>
  <c r="X26" i="1" s="1"/>
  <c r="U858" i="13"/>
  <c r="X43" i="1" s="1"/>
  <c r="U832" i="13"/>
  <c r="X70" i="1" s="1"/>
  <c r="U792" i="13"/>
  <c r="U738" i="13"/>
  <c r="U710" i="13"/>
  <c r="U666" i="13"/>
  <c r="U652" i="13"/>
  <c r="U608" i="13"/>
  <c r="U550" i="13"/>
  <c r="U508" i="13"/>
  <c r="U883" i="13"/>
  <c r="X56" i="1" s="1"/>
  <c r="U857" i="13"/>
  <c r="X42" i="1" s="1"/>
  <c r="U831" i="13"/>
  <c r="X69" i="1" s="1"/>
  <c r="U804" i="13"/>
  <c r="U778" i="13"/>
  <c r="U751" i="13"/>
  <c r="U723" i="13"/>
  <c r="U693" i="13"/>
  <c r="U895" i="13"/>
  <c r="X24" i="1" s="1"/>
  <c r="U882" i="13"/>
  <c r="X55" i="1" s="1"/>
  <c r="U869" i="13"/>
  <c r="X31" i="1" s="1"/>
  <c r="U856" i="13"/>
  <c r="X41" i="1" s="1"/>
  <c r="U843" i="13"/>
  <c r="X81" i="1" s="1"/>
  <c r="U830" i="13"/>
  <c r="X68" i="1" s="1"/>
  <c r="U816" i="13"/>
  <c r="U803" i="13"/>
  <c r="U790" i="13"/>
  <c r="U777" i="13"/>
  <c r="U764" i="13"/>
  <c r="U750" i="13"/>
  <c r="U736" i="13"/>
  <c r="U722" i="13"/>
  <c r="U706" i="13"/>
  <c r="U692" i="13"/>
  <c r="U678" i="13"/>
  <c r="U664" i="13"/>
  <c r="U650" i="13"/>
  <c r="U634" i="13"/>
  <c r="U620" i="13"/>
  <c r="U868" i="13"/>
  <c r="X30" i="1" s="1"/>
  <c r="U815" i="13"/>
  <c r="U776" i="13"/>
  <c r="U763" i="13"/>
  <c r="U749" i="13"/>
  <c r="U735" i="13"/>
  <c r="U719" i="13"/>
  <c r="U705" i="13"/>
  <c r="U691" i="13"/>
  <c r="U677" i="13"/>
  <c r="U663" i="13"/>
  <c r="U647" i="13"/>
  <c r="U633" i="13"/>
  <c r="U619" i="13"/>
  <c r="U605" i="13"/>
  <c r="U591" i="13"/>
  <c r="U575" i="13"/>
  <c r="U561" i="13"/>
  <c r="U547" i="13"/>
  <c r="U533" i="13"/>
  <c r="U519" i="13"/>
  <c r="U798" i="13"/>
  <c r="U855" i="13"/>
  <c r="X15" i="1" s="1"/>
  <c r="U802" i="13"/>
  <c r="U880" i="13"/>
  <c r="X53" i="1" s="1"/>
  <c r="U867" i="13"/>
  <c r="X29" i="1" s="1"/>
  <c r="U827" i="13"/>
  <c r="X65" i="1" s="1"/>
  <c r="U801" i="13"/>
  <c r="U762" i="13"/>
  <c r="U734" i="13"/>
  <c r="U704" i="13"/>
  <c r="U676" i="13"/>
  <c r="U662" i="13"/>
  <c r="U632" i="13"/>
  <c r="U618" i="13"/>
  <c r="U604" i="13"/>
  <c r="U590" i="13"/>
  <c r="U574" i="13"/>
  <c r="U560" i="13"/>
  <c r="U546" i="13"/>
  <c r="U532" i="13"/>
  <c r="U518" i="13"/>
  <c r="U894" i="13"/>
  <c r="X23" i="1" s="1"/>
  <c r="U842" i="13"/>
  <c r="X80" i="1" s="1"/>
  <c r="U789" i="13"/>
  <c r="U854" i="13"/>
  <c r="X14" i="1" s="1"/>
  <c r="U814" i="13"/>
  <c r="U788" i="13"/>
  <c r="U775" i="13"/>
  <c r="U748" i="13"/>
  <c r="U718" i="13"/>
  <c r="U690" i="13"/>
  <c r="U646" i="13"/>
  <c r="U892" i="13"/>
  <c r="X21" i="1" s="1"/>
  <c r="U879" i="13"/>
  <c r="X52" i="1" s="1"/>
  <c r="U866" i="13"/>
  <c r="X51" i="1" s="1"/>
  <c r="U852" i="13"/>
  <c r="X12" i="1" s="1"/>
  <c r="U839" i="13"/>
  <c r="X77" i="1" s="1"/>
  <c r="U826" i="13"/>
  <c r="X64" i="1" s="1"/>
  <c r="U813" i="13"/>
  <c r="U800" i="13"/>
  <c r="U787" i="13"/>
  <c r="U774" i="13"/>
  <c r="U761" i="13"/>
  <c r="U747" i="13"/>
  <c r="U731" i="13"/>
  <c r="U717" i="13"/>
  <c r="U703" i="13"/>
  <c r="U689" i="13"/>
  <c r="U675" i="13"/>
  <c r="U659" i="13"/>
  <c r="U645" i="13"/>
  <c r="U631" i="13"/>
  <c r="U617" i="13"/>
  <c r="U603" i="13"/>
  <c r="U587" i="13"/>
  <c r="U573" i="13"/>
  <c r="U559" i="13"/>
  <c r="U545" i="13"/>
  <c r="U531" i="13"/>
  <c r="U515" i="13"/>
  <c r="U485" i="13"/>
  <c r="U471" i="13"/>
  <c r="U431" i="13"/>
  <c r="U417" i="13"/>
  <c r="U405" i="13"/>
  <c r="U338" i="13"/>
  <c r="U324" i="13"/>
  <c r="U310" i="13"/>
  <c r="U153" i="13"/>
  <c r="U138" i="13"/>
  <c r="U126" i="13"/>
  <c r="U114" i="13"/>
  <c r="U100" i="13"/>
  <c r="U88" i="13"/>
  <c r="U76" i="13"/>
  <c r="U62" i="13"/>
  <c r="U50" i="13"/>
  <c r="U37" i="13"/>
  <c r="U23" i="13"/>
  <c r="U11" i="13"/>
  <c r="U708" i="13"/>
  <c r="U636" i="13"/>
  <c r="U564" i="13"/>
  <c r="U492" i="13"/>
  <c r="U107" i="13"/>
  <c r="U4" i="13"/>
  <c r="U337" i="13"/>
  <c r="U323" i="13"/>
  <c r="U309" i="13"/>
  <c r="U152" i="13"/>
  <c r="U137" i="13"/>
  <c r="U125" i="13"/>
  <c r="U113" i="13"/>
  <c r="U99" i="13"/>
  <c r="U87" i="13"/>
  <c r="U75" i="13"/>
  <c r="U61" i="13"/>
  <c r="U49" i="13"/>
  <c r="U36" i="13"/>
  <c r="U22" i="13"/>
  <c r="U9" i="13"/>
  <c r="U697" i="13"/>
  <c r="U625" i="13"/>
  <c r="U553" i="13"/>
  <c r="U480" i="13"/>
  <c r="U627" i="13"/>
  <c r="U611" i="13"/>
  <c r="U597" i="13"/>
  <c r="U583" i="13"/>
  <c r="U569" i="13"/>
  <c r="U555" i="13"/>
  <c r="U539" i="13"/>
  <c r="U525" i="13"/>
  <c r="U511" i="13"/>
  <c r="U497" i="13"/>
  <c r="U483" i="13"/>
  <c r="U469" i="13"/>
  <c r="U442" i="13"/>
  <c r="U429" i="13"/>
  <c r="U415" i="13"/>
  <c r="U401" i="13"/>
  <c r="U336" i="13"/>
  <c r="U322" i="13"/>
  <c r="U308" i="13"/>
  <c r="U151" i="13"/>
  <c r="U136" i="13"/>
  <c r="U124" i="13"/>
  <c r="U112" i="13"/>
  <c r="U98" i="13"/>
  <c r="U86" i="13"/>
  <c r="U74" i="13"/>
  <c r="U60" i="13"/>
  <c r="U48" i="13"/>
  <c r="U33" i="13"/>
  <c r="U21" i="13"/>
  <c r="U7" i="13"/>
  <c r="U696" i="13"/>
  <c r="U624" i="13"/>
  <c r="U552" i="13"/>
  <c r="U71" i="13"/>
  <c r="U668" i="13"/>
  <c r="U654" i="13"/>
  <c r="U640" i="13"/>
  <c r="U626" i="13"/>
  <c r="U610" i="13"/>
  <c r="U596" i="13"/>
  <c r="U582" i="13"/>
  <c r="U568" i="13"/>
  <c r="U554" i="13"/>
  <c r="U538" i="13"/>
  <c r="U524" i="13"/>
  <c r="U510" i="13"/>
  <c r="U496" i="13"/>
  <c r="U482" i="13"/>
  <c r="U468" i="13"/>
  <c r="U441" i="13"/>
  <c r="U428" i="13"/>
  <c r="U414" i="13"/>
  <c r="U400" i="13"/>
  <c r="U347" i="13"/>
  <c r="U333" i="13"/>
  <c r="U150" i="13"/>
  <c r="U135" i="13"/>
  <c r="U123" i="13"/>
  <c r="U111" i="13"/>
  <c r="U97" i="13"/>
  <c r="U85" i="13"/>
  <c r="U73" i="13"/>
  <c r="U59" i="13"/>
  <c r="U47" i="13"/>
  <c r="U32" i="13"/>
  <c r="U20" i="13"/>
  <c r="U5" i="13"/>
  <c r="U685" i="13"/>
  <c r="U613" i="13"/>
  <c r="U541" i="13"/>
  <c r="U466" i="13"/>
  <c r="U70" i="13"/>
  <c r="U609" i="13"/>
  <c r="U595" i="13"/>
  <c r="U581" i="13"/>
  <c r="U567" i="13"/>
  <c r="U551" i="13"/>
  <c r="U537" i="13"/>
  <c r="U523" i="13"/>
  <c r="U509" i="13"/>
  <c r="U495" i="13"/>
  <c r="U481" i="13"/>
  <c r="U467" i="13"/>
  <c r="U440" i="13"/>
  <c r="U427" i="13"/>
  <c r="U413" i="13"/>
  <c r="U399" i="13"/>
  <c r="U346" i="13"/>
  <c r="U332" i="13"/>
  <c r="U149" i="13"/>
  <c r="U134" i="13"/>
  <c r="U122" i="13"/>
  <c r="U110" i="13"/>
  <c r="U96" i="13"/>
  <c r="U84" i="13"/>
  <c r="U72" i="13"/>
  <c r="U58" i="13"/>
  <c r="U46" i="13"/>
  <c r="U31" i="13"/>
  <c r="U19" i="13"/>
  <c r="U684" i="13"/>
  <c r="U612" i="13"/>
  <c r="U540" i="13"/>
  <c r="U335" i="13"/>
  <c r="U43" i="13"/>
  <c r="U465" i="13"/>
  <c r="U439" i="13"/>
  <c r="U426" i="13"/>
  <c r="U412" i="13"/>
  <c r="U398" i="13"/>
  <c r="U345" i="13"/>
  <c r="U331" i="13"/>
  <c r="U148" i="13"/>
  <c r="U133" i="13"/>
  <c r="U121" i="13"/>
  <c r="U109" i="13"/>
  <c r="U95" i="13"/>
  <c r="U83" i="13"/>
  <c r="U69" i="13"/>
  <c r="U57" i="13"/>
  <c r="U45" i="13"/>
  <c r="U30" i="13"/>
  <c r="U18" i="13"/>
  <c r="U673" i="13"/>
  <c r="U601" i="13"/>
  <c r="U529" i="13"/>
  <c r="U334" i="13"/>
  <c r="U35" i="13"/>
  <c r="U607" i="13"/>
  <c r="U593" i="13"/>
  <c r="U579" i="13"/>
  <c r="U563" i="13"/>
  <c r="U549" i="13"/>
  <c r="U535" i="13"/>
  <c r="U521" i="13"/>
  <c r="U507" i="13"/>
  <c r="U491" i="13"/>
  <c r="U464" i="13"/>
  <c r="U438" i="13"/>
  <c r="U425" i="13"/>
  <c r="U411" i="13"/>
  <c r="U397" i="13"/>
  <c r="U344" i="13"/>
  <c r="U330" i="13"/>
  <c r="U146" i="13"/>
  <c r="U132" i="13"/>
  <c r="U120" i="13"/>
  <c r="U108" i="13"/>
  <c r="U94" i="13"/>
  <c r="U82" i="13"/>
  <c r="U68" i="13"/>
  <c r="U56" i="13"/>
  <c r="U44" i="13"/>
  <c r="U29" i="13"/>
  <c r="U17" i="13"/>
  <c r="U672" i="13"/>
  <c r="U600" i="13"/>
  <c r="U528" i="13"/>
  <c r="U435" i="13"/>
  <c r="U34" i="13"/>
  <c r="U606" i="13"/>
  <c r="U592" i="13"/>
  <c r="U578" i="13"/>
  <c r="U562" i="13"/>
  <c r="U548" i="13"/>
  <c r="U534" i="13"/>
  <c r="U520" i="13"/>
  <c r="U506" i="13"/>
  <c r="U490" i="13"/>
  <c r="U463" i="13"/>
  <c r="U437" i="13"/>
  <c r="U424" i="13"/>
  <c r="U410" i="13"/>
  <c r="U396" i="13"/>
  <c r="U369" i="13"/>
  <c r="U343" i="13"/>
  <c r="U329" i="13"/>
  <c r="U145" i="13"/>
  <c r="U131" i="13"/>
  <c r="U119" i="13"/>
  <c r="U105" i="13"/>
  <c r="U93" i="13"/>
  <c r="U81" i="13"/>
  <c r="U67" i="13"/>
  <c r="U55" i="13"/>
  <c r="U42" i="13"/>
  <c r="U28" i="13"/>
  <c r="U16" i="13"/>
  <c r="U733" i="13"/>
  <c r="U661" i="13"/>
  <c r="U589" i="13"/>
  <c r="U517" i="13"/>
  <c r="U420" i="13"/>
  <c r="U315" i="13"/>
  <c r="U178" i="13"/>
  <c r="U503" i="13"/>
  <c r="U489" i="13"/>
  <c r="U462" i="13"/>
  <c r="U436" i="13"/>
  <c r="U423" i="13"/>
  <c r="U409" i="13"/>
  <c r="U395" i="13"/>
  <c r="U342" i="13"/>
  <c r="U328" i="13"/>
  <c r="U314" i="13"/>
  <c r="U144" i="13"/>
  <c r="U130" i="13"/>
  <c r="U118" i="13"/>
  <c r="U104" i="13"/>
  <c r="U92" i="13"/>
  <c r="U80" i="13"/>
  <c r="U66" i="13"/>
  <c r="U54" i="13"/>
  <c r="U41" i="13"/>
  <c r="U27" i="13"/>
  <c r="U15" i="13"/>
  <c r="U732" i="13"/>
  <c r="U660" i="13"/>
  <c r="U588" i="13"/>
  <c r="U516" i="13"/>
  <c r="U419" i="13"/>
  <c r="U106" i="13"/>
  <c r="U502" i="13"/>
  <c r="U488" i="13"/>
  <c r="U461" i="13"/>
  <c r="U434" i="13"/>
  <c r="U422" i="13"/>
  <c r="U408" i="13"/>
  <c r="U394" i="13"/>
  <c r="U341" i="13"/>
  <c r="U327" i="13"/>
  <c r="U141" i="13"/>
  <c r="U129" i="13"/>
  <c r="U117" i="13"/>
  <c r="U103" i="13"/>
  <c r="U91" i="13"/>
  <c r="U79" i="13"/>
  <c r="U65" i="13"/>
  <c r="U53" i="13"/>
  <c r="U40" i="13"/>
  <c r="U26" i="13"/>
  <c r="U14" i="13"/>
  <c r="U721" i="13"/>
  <c r="U649" i="13"/>
  <c r="U577" i="13"/>
  <c r="U505" i="13"/>
  <c r="U404" i="13"/>
  <c r="U147" i="13"/>
  <c r="U10" i="13"/>
  <c r="U501" i="13"/>
  <c r="U487" i="13"/>
  <c r="U433" i="13"/>
  <c r="U421" i="13"/>
  <c r="U407" i="13"/>
  <c r="U393" i="13"/>
  <c r="U340" i="13"/>
  <c r="U326" i="13"/>
  <c r="U312" i="13"/>
  <c r="U140" i="13"/>
  <c r="U128" i="13"/>
  <c r="U116" i="13"/>
  <c r="U102" i="13"/>
  <c r="U90" i="13"/>
  <c r="U78" i="13"/>
  <c r="U64" i="13"/>
  <c r="U52" i="13"/>
  <c r="U39" i="13"/>
  <c r="U25" i="13"/>
  <c r="U13" i="13"/>
  <c r="U720" i="13"/>
  <c r="U648" i="13"/>
  <c r="U576" i="13"/>
  <c r="U504" i="13"/>
  <c r="U403" i="13"/>
  <c r="U143" i="13"/>
  <c r="U8" i="13"/>
  <c r="U586" i="13"/>
  <c r="U572" i="13"/>
  <c r="U558" i="13"/>
  <c r="U544" i="13"/>
  <c r="U530" i="13"/>
  <c r="U514" i="13"/>
  <c r="U500" i="13"/>
  <c r="U486" i="13"/>
  <c r="U432" i="13"/>
  <c r="U418" i="13"/>
  <c r="U406" i="13"/>
  <c r="U392" i="13"/>
  <c r="U339" i="13"/>
  <c r="U325" i="13"/>
  <c r="U311" i="13"/>
  <c r="U154" i="13"/>
  <c r="U139" i="13"/>
  <c r="U127" i="13"/>
  <c r="U115" i="13"/>
  <c r="U101" i="13"/>
  <c r="U89" i="13"/>
  <c r="U77" i="13"/>
  <c r="U63" i="13"/>
  <c r="U51" i="13"/>
  <c r="U38" i="13"/>
  <c r="U24" i="13"/>
  <c r="U12" i="13"/>
  <c r="U709" i="13"/>
  <c r="U637" i="13"/>
  <c r="U565" i="13"/>
  <c r="U493" i="13"/>
  <c r="U142" i="13"/>
  <c r="U6" i="13"/>
  <c r="AD3" i="11"/>
  <c r="AE3" i="11" s="1"/>
  <c r="AD4" i="11"/>
  <c r="AE4" i="11" s="1"/>
  <c r="AD5" i="11"/>
  <c r="AE5" i="11" s="1"/>
  <c r="AD6" i="11"/>
  <c r="AE6" i="11" s="1"/>
  <c r="AD7" i="11"/>
  <c r="AE7" i="11" s="1"/>
  <c r="AD8" i="11"/>
  <c r="AE8" i="11" s="1"/>
  <c r="AD9" i="11"/>
  <c r="AE9" i="11" s="1"/>
  <c r="AD10" i="11"/>
  <c r="AE10" i="11" s="1"/>
  <c r="AD11" i="11"/>
  <c r="AE11" i="11" s="1"/>
  <c r="AD12" i="11"/>
  <c r="AE12" i="11" s="1"/>
  <c r="AD13" i="11"/>
  <c r="AE13" i="11" s="1"/>
  <c r="AD14" i="11"/>
  <c r="AE14" i="11" s="1"/>
  <c r="AD15" i="11"/>
  <c r="AE15" i="11" s="1"/>
  <c r="AD16" i="11"/>
  <c r="AE16" i="11" s="1"/>
  <c r="AD17" i="11"/>
  <c r="AE17" i="11" s="1"/>
  <c r="AD18" i="11"/>
  <c r="AE18" i="11" s="1"/>
  <c r="AD19" i="11"/>
  <c r="AE19" i="11" s="1"/>
  <c r="AD20" i="11"/>
  <c r="AE20" i="11" s="1"/>
  <c r="AD21" i="11"/>
  <c r="AE21" i="11" s="1"/>
  <c r="AD22" i="11"/>
  <c r="AE22" i="11" s="1"/>
  <c r="AD23" i="11"/>
  <c r="AE23" i="11" s="1"/>
  <c r="AD24" i="11"/>
  <c r="AE24" i="11" s="1"/>
  <c r="AD25" i="11"/>
  <c r="AE25" i="11" s="1"/>
  <c r="AD26" i="11"/>
  <c r="AE26" i="11" s="1"/>
  <c r="AD27" i="11"/>
  <c r="AE27" i="11" s="1"/>
  <c r="AD28" i="11"/>
  <c r="AE28" i="11" s="1"/>
  <c r="AD29" i="11"/>
  <c r="AE29" i="11" s="1"/>
  <c r="AD30" i="11"/>
  <c r="AE30" i="11" s="1"/>
  <c r="AD31" i="11"/>
  <c r="AE31" i="11" s="1"/>
  <c r="AD32" i="11"/>
  <c r="AE32" i="11" s="1"/>
  <c r="AD33" i="11"/>
  <c r="AE33" i="11" s="1"/>
  <c r="AD34" i="11"/>
  <c r="AE34" i="11" s="1"/>
  <c r="AD35" i="11"/>
  <c r="AE35" i="11" s="1"/>
  <c r="AD36" i="11"/>
  <c r="AE36" i="11" s="1"/>
  <c r="AD37" i="11"/>
  <c r="AE37" i="11" s="1"/>
  <c r="AD38" i="11"/>
  <c r="AE38" i="11" s="1"/>
  <c r="AD39" i="11"/>
  <c r="AE39" i="11" s="1"/>
  <c r="AD40" i="11"/>
  <c r="AE40" i="11" s="1"/>
  <c r="AD41" i="11"/>
  <c r="AE41" i="11" s="1"/>
  <c r="AD42" i="11"/>
  <c r="AE42" i="11" s="1"/>
  <c r="AD43" i="11"/>
  <c r="AE43" i="11" s="1"/>
  <c r="AD44" i="11"/>
  <c r="AE44" i="11" s="1"/>
  <c r="AD45" i="11"/>
  <c r="AE45" i="11" s="1"/>
  <c r="AD46" i="11"/>
  <c r="AE46" i="11" s="1"/>
  <c r="AD47" i="11"/>
  <c r="AE47" i="11" s="1"/>
  <c r="AD48" i="11"/>
  <c r="AD49" i="11"/>
  <c r="AE49" i="11" s="1"/>
  <c r="AD50" i="11"/>
  <c r="AE50" i="11" s="1"/>
  <c r="AD51" i="11"/>
  <c r="AE51" i="11" s="1"/>
  <c r="AD52" i="11"/>
  <c r="AE52" i="11" s="1"/>
  <c r="AD53" i="11"/>
  <c r="AE53" i="11" s="1"/>
  <c r="AD54" i="11"/>
  <c r="AE54" i="11" s="1"/>
  <c r="AD55" i="11"/>
  <c r="AE55" i="11" s="1"/>
  <c r="AD56" i="11"/>
  <c r="AE56" i="11" s="1"/>
  <c r="AD57" i="11"/>
  <c r="AE57" i="11" s="1"/>
  <c r="AD58" i="11"/>
  <c r="AE58" i="11" s="1"/>
  <c r="AD59" i="11"/>
  <c r="AE59" i="11" s="1"/>
  <c r="AD60" i="11"/>
  <c r="AE60" i="11" s="1"/>
  <c r="AD61" i="11"/>
  <c r="AE61" i="11" s="1"/>
  <c r="AD62" i="11"/>
  <c r="AE62" i="11" s="1"/>
  <c r="AD63" i="11"/>
  <c r="AE63" i="11" s="1"/>
  <c r="AD64" i="11"/>
  <c r="AE64" i="11" s="1"/>
  <c r="AD65" i="11"/>
  <c r="AE65" i="11" s="1"/>
  <c r="AD66" i="11"/>
  <c r="AE66" i="11" s="1"/>
  <c r="AD67" i="11"/>
  <c r="AE67" i="11" s="1"/>
  <c r="AD68" i="11"/>
  <c r="AE68" i="11" s="1"/>
  <c r="AD69" i="11"/>
  <c r="AE69" i="11" s="1"/>
  <c r="AD70" i="11"/>
  <c r="AE70" i="11" s="1"/>
  <c r="AD71" i="11"/>
  <c r="AE71" i="11" s="1"/>
  <c r="AD72" i="11"/>
  <c r="AE72" i="11" s="1"/>
  <c r="AD73" i="11"/>
  <c r="AE73" i="11" s="1"/>
  <c r="AD74" i="11"/>
  <c r="AE74" i="11" s="1"/>
  <c r="AD75" i="11"/>
  <c r="AE75" i="11" s="1"/>
  <c r="AD76" i="11"/>
  <c r="AE76" i="11" s="1"/>
  <c r="AD77" i="11"/>
  <c r="AE77" i="11" s="1"/>
  <c r="AD78" i="11"/>
  <c r="AE78" i="11" s="1"/>
  <c r="AD79" i="11"/>
  <c r="AE79" i="11" s="1"/>
  <c r="AD80" i="11"/>
  <c r="AE80" i="11" s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AE48" i="11" l="1"/>
  <c r="Z51" i="1" s="1"/>
  <c r="Z77" i="1"/>
  <c r="Z65" i="1"/>
  <c r="Z53" i="1"/>
  <c r="Z42" i="1"/>
  <c r="Z30" i="1"/>
  <c r="Z18" i="1"/>
  <c r="Z6" i="1"/>
  <c r="Z76" i="1"/>
  <c r="Z64" i="1"/>
  <c r="Z52" i="1"/>
  <c r="Z41" i="1"/>
  <c r="Z29" i="1"/>
  <c r="Z17" i="1"/>
  <c r="Z75" i="1"/>
  <c r="Z16" i="1"/>
  <c r="Z74" i="1"/>
  <c r="Z62" i="1"/>
  <c r="Z39" i="1"/>
  <c r="Z27" i="1"/>
  <c r="Z15" i="1"/>
  <c r="Z63" i="1"/>
  <c r="Z61" i="1"/>
  <c r="Z14" i="1"/>
  <c r="Z72" i="1"/>
  <c r="Z60" i="1"/>
  <c r="Z49" i="1"/>
  <c r="Z37" i="1"/>
  <c r="Z25" i="1"/>
  <c r="Z13" i="1"/>
  <c r="Z83" i="1"/>
  <c r="Z71" i="1"/>
  <c r="Z59" i="1"/>
  <c r="Z48" i="1"/>
  <c r="Z36" i="1"/>
  <c r="Z24" i="1"/>
  <c r="Z12" i="1"/>
  <c r="Z40" i="1"/>
  <c r="Z73" i="1"/>
  <c r="Z50" i="1"/>
  <c r="Z82" i="1"/>
  <c r="Z70" i="1"/>
  <c r="Z58" i="1"/>
  <c r="Z47" i="1"/>
  <c r="Z35" i="1"/>
  <c r="Z23" i="1"/>
  <c r="Z11" i="1"/>
  <c r="Z81" i="1"/>
  <c r="Z69" i="1"/>
  <c r="Z57" i="1"/>
  <c r="Z46" i="1"/>
  <c r="Z34" i="1"/>
  <c r="Z22" i="1"/>
  <c r="Z10" i="1"/>
  <c r="Z28" i="1"/>
  <c r="Z26" i="1"/>
  <c r="Z80" i="1"/>
  <c r="Z68" i="1"/>
  <c r="Z56" i="1"/>
  <c r="Z45" i="1"/>
  <c r="Z33" i="1"/>
  <c r="Z21" i="1"/>
  <c r="Z9" i="1"/>
  <c r="Z38" i="1"/>
  <c r="Z79" i="1"/>
  <c r="Z67" i="1"/>
  <c r="Z55" i="1"/>
  <c r="Z44" i="1"/>
  <c r="Z32" i="1"/>
  <c r="Z20" i="1"/>
  <c r="Z8" i="1"/>
  <c r="Z78" i="1"/>
  <c r="Z66" i="1"/>
  <c r="Z54" i="1"/>
  <c r="Z43" i="1"/>
  <c r="Z31" i="1"/>
  <c r="Z19" i="1"/>
  <c r="Z7" i="1"/>
  <c r="E28" i="16"/>
  <c r="D43" i="16" s="1"/>
  <c r="C62" i="16" s="1"/>
  <c r="S3" i="14"/>
  <c r="S4" i="14"/>
  <c r="U5" i="14"/>
  <c r="S10" i="1"/>
  <c r="U8" i="14"/>
  <c r="S11" i="1"/>
  <c r="T10" i="14"/>
  <c r="S13" i="1"/>
  <c r="T11" i="14"/>
  <c r="T13" i="14"/>
  <c r="S15" i="14"/>
  <c r="S16" i="14"/>
  <c r="U17" i="14"/>
  <c r="S18" i="14"/>
  <c r="U18" i="14"/>
  <c r="S22" i="1"/>
  <c r="U20" i="14"/>
  <c r="S23" i="1"/>
  <c r="T22" i="14"/>
  <c r="S25" i="1"/>
  <c r="T23" i="14"/>
  <c r="T25" i="14"/>
  <c r="S27" i="14"/>
  <c r="S28" i="14"/>
  <c r="U29" i="14"/>
  <c r="S30" i="14"/>
  <c r="U30" i="14"/>
  <c r="S34" i="1"/>
  <c r="U32" i="14"/>
  <c r="S35" i="1"/>
  <c r="T34" i="14"/>
  <c r="S37" i="1"/>
  <c r="T35" i="14"/>
  <c r="T37" i="14"/>
  <c r="S39" i="14"/>
  <c r="S40" i="14"/>
  <c r="U41" i="14"/>
  <c r="S42" i="14"/>
  <c r="U42" i="14"/>
  <c r="S46" i="1"/>
  <c r="U44" i="14"/>
  <c r="S47" i="1"/>
  <c r="T46" i="14"/>
  <c r="S49" i="1"/>
  <c r="T47" i="14"/>
  <c r="T49" i="14"/>
  <c r="S50" i="14"/>
  <c r="S51" i="14"/>
  <c r="S52" i="14"/>
  <c r="U53" i="14"/>
  <c r="S54" i="14"/>
  <c r="U54" i="14"/>
  <c r="S57" i="1"/>
  <c r="S58" i="1"/>
  <c r="U56" i="14"/>
  <c r="S59" i="1"/>
  <c r="T57" i="14"/>
  <c r="T58" i="14"/>
  <c r="S61" i="1"/>
  <c r="T59" i="14"/>
  <c r="T61" i="14"/>
  <c r="S62" i="14"/>
  <c r="S63" i="14"/>
  <c r="S64" i="14"/>
  <c r="U64" i="14"/>
  <c r="U65" i="14"/>
  <c r="S66" i="14"/>
  <c r="U66" i="14"/>
  <c r="S69" i="1"/>
  <c r="S70" i="1"/>
  <c r="U68" i="14"/>
  <c r="S71" i="1"/>
  <c r="T69" i="14"/>
  <c r="T70" i="14"/>
  <c r="S73" i="1"/>
  <c r="T71" i="14"/>
  <c r="S74" i="1"/>
  <c r="T73" i="14"/>
  <c r="S74" i="14"/>
  <c r="S75" i="14"/>
  <c r="S76" i="14"/>
  <c r="T76" i="14"/>
  <c r="U77" i="14"/>
  <c r="S78" i="14"/>
  <c r="T78" i="14"/>
  <c r="U78" i="14"/>
  <c r="S81" i="1"/>
  <c r="S79" i="14"/>
  <c r="S82" i="1"/>
  <c r="U80" i="14"/>
  <c r="S83" i="1"/>
  <c r="T80" i="14"/>
  <c r="S80" i="14"/>
  <c r="U79" i="14"/>
  <c r="T79" i="14"/>
  <c r="S80" i="1"/>
  <c r="T77" i="14"/>
  <c r="S77" i="14"/>
  <c r="S79" i="1"/>
  <c r="U76" i="14"/>
  <c r="S78" i="1"/>
  <c r="U75" i="14"/>
  <c r="T75" i="14"/>
  <c r="S77" i="1"/>
  <c r="U74" i="14"/>
  <c r="T74" i="14"/>
  <c r="S76" i="1"/>
  <c r="U73" i="14"/>
  <c r="S73" i="14"/>
  <c r="S75" i="1"/>
  <c r="U72" i="14"/>
  <c r="T72" i="14"/>
  <c r="S72" i="14"/>
  <c r="U71" i="14"/>
  <c r="S71" i="14"/>
  <c r="U70" i="14"/>
  <c r="S70" i="14"/>
  <c r="S72" i="1"/>
  <c r="U69" i="14"/>
  <c r="S69" i="14"/>
  <c r="T68" i="14"/>
  <c r="S68" i="14"/>
  <c r="U67" i="14"/>
  <c r="T67" i="14"/>
  <c r="S67" i="14"/>
  <c r="T66" i="14"/>
  <c r="S68" i="1"/>
  <c r="T65" i="14"/>
  <c r="S65" i="14"/>
  <c r="S67" i="1"/>
  <c r="T64" i="14"/>
  <c r="S66" i="1"/>
  <c r="U63" i="14"/>
  <c r="T63" i="14"/>
  <c r="S65" i="1"/>
  <c r="U62" i="14"/>
  <c r="T62" i="14"/>
  <c r="S64" i="1"/>
  <c r="U61" i="14"/>
  <c r="S61" i="14"/>
  <c r="S63" i="1"/>
  <c r="U60" i="14"/>
  <c r="T60" i="14"/>
  <c r="S60" i="14"/>
  <c r="S62" i="1"/>
  <c r="U59" i="14"/>
  <c r="S59" i="14"/>
  <c r="U58" i="14"/>
  <c r="S58" i="14"/>
  <c r="S60" i="1"/>
  <c r="U57" i="14"/>
  <c r="S57" i="14"/>
  <c r="T56" i="14"/>
  <c r="S56" i="14"/>
  <c r="U55" i="14"/>
  <c r="T55" i="14"/>
  <c r="S55" i="14"/>
  <c r="T54" i="14"/>
  <c r="S56" i="1"/>
  <c r="T53" i="14"/>
  <c r="S53" i="14"/>
  <c r="S55" i="1"/>
  <c r="U52" i="14"/>
  <c r="T52" i="14"/>
  <c r="S54" i="1"/>
  <c r="U51" i="14"/>
  <c r="T51" i="14"/>
  <c r="S53" i="1"/>
  <c r="U50" i="14"/>
  <c r="T50" i="14"/>
  <c r="S52" i="1"/>
  <c r="U49" i="14"/>
  <c r="S49" i="14"/>
  <c r="S51" i="1"/>
  <c r="U48" i="14"/>
  <c r="T48" i="14"/>
  <c r="S48" i="14"/>
  <c r="S50" i="1"/>
  <c r="U47" i="14"/>
  <c r="S47" i="14"/>
  <c r="U46" i="14"/>
  <c r="S46" i="14"/>
  <c r="S48" i="1"/>
  <c r="U45" i="14"/>
  <c r="T45" i="14"/>
  <c r="S45" i="14"/>
  <c r="T44" i="14"/>
  <c r="S44" i="14"/>
  <c r="U43" i="14"/>
  <c r="T43" i="14"/>
  <c r="S43" i="14"/>
  <c r="S45" i="1"/>
  <c r="T42" i="14"/>
  <c r="S44" i="1"/>
  <c r="T41" i="14"/>
  <c r="S41" i="14"/>
  <c r="S43" i="1"/>
  <c r="U40" i="14"/>
  <c r="T40" i="14"/>
  <c r="S42" i="1"/>
  <c r="U39" i="14"/>
  <c r="T39" i="14"/>
  <c r="S41" i="1"/>
  <c r="U38" i="14"/>
  <c r="T38" i="14"/>
  <c r="S38" i="14"/>
  <c r="S40" i="1"/>
  <c r="U37" i="14"/>
  <c r="S37" i="14"/>
  <c r="S39" i="1"/>
  <c r="U36" i="14"/>
  <c r="T36" i="14"/>
  <c r="S36" i="14"/>
  <c r="S38" i="1"/>
  <c r="U35" i="14"/>
  <c r="S35" i="14"/>
  <c r="U34" i="14"/>
  <c r="S34" i="14"/>
  <c r="S36" i="1"/>
  <c r="U33" i="14"/>
  <c r="T33" i="14"/>
  <c r="S33" i="14"/>
  <c r="T32" i="14"/>
  <c r="S32" i="14"/>
  <c r="U31" i="14"/>
  <c r="T31" i="14"/>
  <c r="S31" i="14"/>
  <c r="S33" i="1"/>
  <c r="T30" i="14"/>
  <c r="S32" i="1"/>
  <c r="T29" i="14"/>
  <c r="S29" i="14"/>
  <c r="S31" i="1"/>
  <c r="U28" i="14"/>
  <c r="T28" i="14"/>
  <c r="S30" i="1"/>
  <c r="U27" i="14"/>
  <c r="T27" i="14"/>
  <c r="S29" i="1"/>
  <c r="U26" i="14"/>
  <c r="T26" i="14"/>
  <c r="S26" i="14"/>
  <c r="S28" i="1"/>
  <c r="U25" i="14"/>
  <c r="S25" i="14"/>
  <c r="S27" i="1"/>
  <c r="U24" i="14"/>
  <c r="T24" i="14"/>
  <c r="S24" i="14"/>
  <c r="S26" i="1"/>
  <c r="U23" i="14"/>
  <c r="S23" i="14"/>
  <c r="U22" i="14"/>
  <c r="S22" i="14"/>
  <c r="S24" i="1"/>
  <c r="U21" i="14"/>
  <c r="T21" i="14"/>
  <c r="S21" i="14"/>
  <c r="T20" i="14"/>
  <c r="S20" i="14"/>
  <c r="U19" i="14"/>
  <c r="T19" i="14"/>
  <c r="S19" i="14"/>
  <c r="S21" i="1"/>
  <c r="T18" i="14"/>
  <c r="S20" i="1"/>
  <c r="T17" i="14"/>
  <c r="S17" i="14"/>
  <c r="S19" i="1"/>
  <c r="U16" i="14"/>
  <c r="T16" i="14"/>
  <c r="S18" i="1"/>
  <c r="U15" i="14"/>
  <c r="T15" i="14"/>
  <c r="S17" i="1"/>
  <c r="U14" i="14"/>
  <c r="T14" i="14"/>
  <c r="S14" i="14"/>
  <c r="S16" i="1"/>
  <c r="U13" i="14"/>
  <c r="S13" i="14"/>
  <c r="S15" i="1"/>
  <c r="U12" i="14"/>
  <c r="T12" i="14"/>
  <c r="S12" i="14"/>
  <c r="S14" i="1"/>
  <c r="U11" i="14"/>
  <c r="S11" i="14"/>
  <c r="U10" i="14"/>
  <c r="S10" i="14"/>
  <c r="S12" i="1"/>
  <c r="U9" i="14"/>
  <c r="T9" i="14"/>
  <c r="S9" i="14"/>
  <c r="T8" i="14"/>
  <c r="S8" i="14"/>
  <c r="U7" i="14"/>
  <c r="T7" i="14"/>
  <c r="S7" i="14"/>
  <c r="S9" i="1"/>
  <c r="U6" i="14"/>
  <c r="T6" i="14"/>
  <c r="S6" i="14"/>
  <c r="S8" i="1"/>
  <c r="T5" i="14"/>
  <c r="S5" i="14"/>
  <c r="S7" i="1"/>
  <c r="U4" i="14"/>
  <c r="T4" i="14"/>
  <c r="S6" i="1"/>
  <c r="U3" i="14"/>
  <c r="T3" i="14"/>
  <c r="E29" i="16" l="1"/>
  <c r="D44" i="16" s="1"/>
  <c r="C63" i="16" s="1"/>
  <c r="Y38" i="14"/>
  <c r="T41" i="1" s="1"/>
  <c r="X4" i="14"/>
  <c r="R7" i="1" s="1"/>
  <c r="X5" i="14"/>
  <c r="R8" i="1" s="1"/>
  <c r="Y6" i="14"/>
  <c r="T9" i="1" s="1"/>
  <c r="Y7" i="14"/>
  <c r="T10" i="1" s="1"/>
  <c r="X9" i="14"/>
  <c r="R12" i="1" s="1"/>
  <c r="Y10" i="14"/>
  <c r="T13" i="1" s="1"/>
  <c r="W12" i="14"/>
  <c r="Q15" i="1" s="1"/>
  <c r="W13" i="14"/>
  <c r="Q16" i="1" s="1"/>
  <c r="R17" i="1"/>
  <c r="X14" i="14"/>
  <c r="Y15" i="14"/>
  <c r="T18" i="1" s="1"/>
  <c r="X18" i="14"/>
  <c r="R21" i="1" s="1"/>
  <c r="Y19" i="14"/>
  <c r="T22" i="1" s="1"/>
  <c r="R24" i="1"/>
  <c r="X21" i="14"/>
  <c r="Y22" i="14"/>
  <c r="T25" i="1" s="1"/>
  <c r="W24" i="14"/>
  <c r="Q27" i="1" s="1"/>
  <c r="Q28" i="1"/>
  <c r="W25" i="14"/>
  <c r="X26" i="14"/>
  <c r="R29" i="1" s="1"/>
  <c r="Y27" i="14"/>
  <c r="T30" i="1" s="1"/>
  <c r="X30" i="14"/>
  <c r="R33" i="1" s="1"/>
  <c r="Y31" i="14"/>
  <c r="T34" i="1" s="1"/>
  <c r="X33" i="14"/>
  <c r="R36" i="1" s="1"/>
  <c r="Y34" i="14"/>
  <c r="T37" i="1" s="1"/>
  <c r="W36" i="14"/>
  <c r="Q39" i="1" s="1"/>
  <c r="Q40" i="1"/>
  <c r="W37" i="14"/>
  <c r="X38" i="14"/>
  <c r="R41" i="1" s="1"/>
  <c r="Y39" i="14"/>
  <c r="T42" i="1" s="1"/>
  <c r="R45" i="1"/>
  <c r="X42" i="14"/>
  <c r="Y43" i="14"/>
  <c r="T46" i="1" s="1"/>
  <c r="X45" i="14"/>
  <c r="R48" i="1" s="1"/>
  <c r="Y46" i="14"/>
  <c r="T49" i="1" s="1"/>
  <c r="Q51" i="1"/>
  <c r="W48" i="14"/>
  <c r="W49" i="14"/>
  <c r="Q52" i="1" s="1"/>
  <c r="Y50" i="14"/>
  <c r="T53" i="1" s="1"/>
  <c r="W53" i="14"/>
  <c r="Q56" i="1" s="1"/>
  <c r="Q58" i="1"/>
  <c r="W55" i="14"/>
  <c r="X56" i="14"/>
  <c r="R59" i="1" s="1"/>
  <c r="W58" i="14"/>
  <c r="Q61" i="1" s="1"/>
  <c r="X62" i="14"/>
  <c r="R65" i="1" s="1"/>
  <c r="Y63" i="14"/>
  <c r="T66" i="1" s="1"/>
  <c r="W65" i="14"/>
  <c r="Q68" i="1" s="1"/>
  <c r="W67" i="14"/>
  <c r="Q70" i="1" s="1"/>
  <c r="R71" i="1"/>
  <c r="X68" i="14"/>
  <c r="Q73" i="1"/>
  <c r="W70" i="14"/>
  <c r="W72" i="14"/>
  <c r="Q75" i="1" s="1"/>
  <c r="W73" i="14"/>
  <c r="Q76" i="1" s="1"/>
  <c r="T77" i="1"/>
  <c r="Y74" i="14"/>
  <c r="X77" i="14"/>
  <c r="R80" i="1" s="1"/>
  <c r="W80" i="14"/>
  <c r="Q83" i="1" s="1"/>
  <c r="X78" i="14"/>
  <c r="R81" i="1" s="1"/>
  <c r="W76" i="14"/>
  <c r="Q79" i="1" s="1"/>
  <c r="X69" i="14"/>
  <c r="R72" i="1" s="1"/>
  <c r="Y64" i="14"/>
  <c r="T67" i="1" s="1"/>
  <c r="R64" i="1"/>
  <c r="X61" i="14"/>
  <c r="X57" i="14"/>
  <c r="R60" i="1" s="1"/>
  <c r="W52" i="14"/>
  <c r="Q55" i="1" s="1"/>
  <c r="X47" i="14"/>
  <c r="R50" i="1" s="1"/>
  <c r="T47" i="1"/>
  <c r="Y44" i="14"/>
  <c r="Y41" i="14"/>
  <c r="T44" i="1" s="1"/>
  <c r="X35" i="14"/>
  <c r="R38" i="1" s="1"/>
  <c r="Y32" i="14"/>
  <c r="T35" i="1" s="1"/>
  <c r="T32" i="1"/>
  <c r="Y29" i="14"/>
  <c r="X23" i="14"/>
  <c r="R26" i="1" s="1"/>
  <c r="Y20" i="14"/>
  <c r="T23" i="1" s="1"/>
  <c r="T20" i="1"/>
  <c r="Y17" i="14"/>
  <c r="X11" i="14"/>
  <c r="R14" i="1" s="1"/>
  <c r="Y8" i="14"/>
  <c r="T11" i="1" s="1"/>
  <c r="W3" i="14"/>
  <c r="Q6" i="1" s="1"/>
  <c r="W44" i="14"/>
  <c r="Q47" i="1" s="1"/>
  <c r="Y45" i="14"/>
  <c r="T48" i="1" s="1"/>
  <c r="W47" i="14"/>
  <c r="Q50" i="1" s="1"/>
  <c r="R51" i="1"/>
  <c r="X48" i="14"/>
  <c r="Y49" i="14"/>
  <c r="T52" i="1" s="1"/>
  <c r="X52" i="14"/>
  <c r="R55" i="1" s="1"/>
  <c r="X53" i="14"/>
  <c r="R56" i="1" s="1"/>
  <c r="R58" i="1"/>
  <c r="X55" i="14"/>
  <c r="W57" i="14"/>
  <c r="Q60" i="1" s="1"/>
  <c r="Y58" i="14"/>
  <c r="T61" i="1" s="1"/>
  <c r="W60" i="14"/>
  <c r="Q63" i="1" s="1"/>
  <c r="Q64" i="1"/>
  <c r="W61" i="14"/>
  <c r="Y62" i="14"/>
  <c r="T65" i="1" s="1"/>
  <c r="X65" i="14"/>
  <c r="R68" i="1" s="1"/>
  <c r="R70" i="1"/>
  <c r="X67" i="14"/>
  <c r="W69" i="14"/>
  <c r="Q72" i="1" s="1"/>
  <c r="Y70" i="14"/>
  <c r="T73" i="1" s="1"/>
  <c r="X72" i="14"/>
  <c r="R75" i="1" s="1"/>
  <c r="Y73" i="14"/>
  <c r="T76" i="1" s="1"/>
  <c r="Y76" i="14"/>
  <c r="T79" i="1" s="1"/>
  <c r="R83" i="1"/>
  <c r="X80" i="14"/>
  <c r="W79" i="14"/>
  <c r="Q82" i="1" s="1"/>
  <c r="W78" i="14"/>
  <c r="Q81" i="1" s="1"/>
  <c r="W75" i="14"/>
  <c r="Q78" i="1" s="1"/>
  <c r="X71" i="14"/>
  <c r="R74" i="1" s="1"/>
  <c r="Y66" i="14"/>
  <c r="T69" i="1" s="1"/>
  <c r="W64" i="14"/>
  <c r="Q67" i="1" s="1"/>
  <c r="X59" i="14"/>
  <c r="R62" i="1" s="1"/>
  <c r="Y54" i="14"/>
  <c r="T57" i="1" s="1"/>
  <c r="W51" i="14"/>
  <c r="Q54" i="1" s="1"/>
  <c r="W40" i="14"/>
  <c r="Q43" i="1" s="1"/>
  <c r="W28" i="14"/>
  <c r="Q31" i="1" s="1"/>
  <c r="W16" i="14"/>
  <c r="Q19" i="1" s="1"/>
  <c r="X3" i="14"/>
  <c r="R6" i="1" s="1"/>
  <c r="W8" i="14"/>
  <c r="Q11" i="1" s="1"/>
  <c r="Q14" i="1"/>
  <c r="W11" i="14"/>
  <c r="Y13" i="14"/>
  <c r="T16" i="1" s="1"/>
  <c r="Y14" i="14"/>
  <c r="T17" i="1" s="1"/>
  <c r="Y21" i="14"/>
  <c r="T24" i="1" s="1"/>
  <c r="X24" i="14"/>
  <c r="R27" i="1" s="1"/>
  <c r="Y33" i="14"/>
  <c r="T36" i="1" s="1"/>
  <c r="W41" i="14"/>
  <c r="Q44" i="1" s="1"/>
  <c r="Y3" i="14"/>
  <c r="T6" i="1" s="1"/>
  <c r="Q9" i="1"/>
  <c r="W6" i="14"/>
  <c r="W7" i="14"/>
  <c r="Q10" i="1" s="1"/>
  <c r="X8" i="14"/>
  <c r="R11" i="1" s="1"/>
  <c r="T14" i="1"/>
  <c r="Y11" i="14"/>
  <c r="Y12" i="14"/>
  <c r="T15" i="1" s="1"/>
  <c r="X16" i="14"/>
  <c r="R19" i="1" s="1"/>
  <c r="X17" i="14"/>
  <c r="R20" i="1" s="1"/>
  <c r="Q22" i="1"/>
  <c r="W19" i="14"/>
  <c r="X20" i="14"/>
  <c r="R23" i="1" s="1"/>
  <c r="Y23" i="14"/>
  <c r="T26" i="1" s="1"/>
  <c r="Y24" i="14"/>
  <c r="T27" i="1" s="1"/>
  <c r="R31" i="1"/>
  <c r="X28" i="14"/>
  <c r="X29" i="14"/>
  <c r="R32" i="1" s="1"/>
  <c r="W31" i="14"/>
  <c r="Q34" i="1" s="1"/>
  <c r="X32" i="14"/>
  <c r="R35" i="1" s="1"/>
  <c r="Y35" i="14"/>
  <c r="T38" i="1" s="1"/>
  <c r="Y36" i="14"/>
  <c r="T39" i="1" s="1"/>
  <c r="X40" i="14"/>
  <c r="R43" i="1" s="1"/>
  <c r="X41" i="14"/>
  <c r="R44" i="1" s="1"/>
  <c r="Q46" i="1"/>
  <c r="W43" i="14"/>
  <c r="X44" i="14"/>
  <c r="R47" i="1" s="1"/>
  <c r="Y47" i="14"/>
  <c r="T50" i="1" s="1"/>
  <c r="T51" i="1"/>
  <c r="Y48" i="14"/>
  <c r="X51" i="14"/>
  <c r="R54" i="1" s="1"/>
  <c r="Y52" i="14"/>
  <c r="T55" i="1" s="1"/>
  <c r="Y55" i="14"/>
  <c r="T58" i="1" s="1"/>
  <c r="Y57" i="14"/>
  <c r="T60" i="1" s="1"/>
  <c r="W59" i="14"/>
  <c r="Q62" i="1" s="1"/>
  <c r="X60" i="14"/>
  <c r="R63" i="1" s="1"/>
  <c r="T64" i="1"/>
  <c r="Y61" i="14"/>
  <c r="X64" i="14"/>
  <c r="R67" i="1" s="1"/>
  <c r="Y67" i="14"/>
  <c r="T70" i="1" s="1"/>
  <c r="Y69" i="14"/>
  <c r="T72" i="1" s="1"/>
  <c r="Q74" i="1"/>
  <c r="W71" i="14"/>
  <c r="Y72" i="14"/>
  <c r="T75" i="1" s="1"/>
  <c r="X75" i="14"/>
  <c r="R78" i="1" s="1"/>
  <c r="X79" i="14"/>
  <c r="R82" i="1" s="1"/>
  <c r="T80" i="1"/>
  <c r="Y77" i="14"/>
  <c r="W74" i="14"/>
  <c r="Q77" i="1" s="1"/>
  <c r="Y68" i="14"/>
  <c r="T71" i="1" s="1"/>
  <c r="Q69" i="1"/>
  <c r="W66" i="14"/>
  <c r="W63" i="14"/>
  <c r="Q66" i="1" s="1"/>
  <c r="Y56" i="14"/>
  <c r="T59" i="1" s="1"/>
  <c r="W54" i="14"/>
  <c r="Q57" i="1" s="1"/>
  <c r="W50" i="14"/>
  <c r="Q53" i="1" s="1"/>
  <c r="X46" i="14"/>
  <c r="R49" i="1" s="1"/>
  <c r="T45" i="1"/>
  <c r="Y42" i="14"/>
  <c r="W39" i="14"/>
  <c r="Q42" i="1" s="1"/>
  <c r="X34" i="14"/>
  <c r="R37" i="1" s="1"/>
  <c r="Y30" i="14"/>
  <c r="T33" i="1" s="1"/>
  <c r="W27" i="14"/>
  <c r="Q30" i="1" s="1"/>
  <c r="X22" i="14"/>
  <c r="R25" i="1" s="1"/>
  <c r="Y18" i="14"/>
  <c r="T21" i="1" s="1"/>
  <c r="Q18" i="1"/>
  <c r="W15" i="14"/>
  <c r="X10" i="14"/>
  <c r="R13" i="1" s="1"/>
  <c r="Y5" i="14"/>
  <c r="T8" i="1" s="1"/>
  <c r="Y4" i="14"/>
  <c r="T7" i="1" s="1"/>
  <c r="Y9" i="14"/>
  <c r="T12" i="1" s="1"/>
  <c r="X12" i="14"/>
  <c r="R15" i="1" s="1"/>
  <c r="W17" i="14"/>
  <c r="Q20" i="1" s="1"/>
  <c r="W20" i="14"/>
  <c r="Q23" i="1" s="1"/>
  <c r="Q26" i="1"/>
  <c r="W23" i="14"/>
  <c r="Y25" i="14"/>
  <c r="T28" i="1" s="1"/>
  <c r="Y26" i="14"/>
  <c r="T29" i="1" s="1"/>
  <c r="W29" i="14"/>
  <c r="Q32" i="1" s="1"/>
  <c r="W32" i="14"/>
  <c r="Q35" i="1" s="1"/>
  <c r="W35" i="14"/>
  <c r="Q38" i="1" s="1"/>
  <c r="R39" i="1"/>
  <c r="X36" i="14"/>
  <c r="Y37" i="14"/>
  <c r="T40" i="1" s="1"/>
  <c r="W5" i="14"/>
  <c r="Q8" i="1" s="1"/>
  <c r="X6" i="14"/>
  <c r="R9" i="1" s="1"/>
  <c r="X7" i="14"/>
  <c r="R10" i="1" s="1"/>
  <c r="W9" i="14"/>
  <c r="Q12" i="1" s="1"/>
  <c r="W10" i="14"/>
  <c r="Q13" i="1" s="1"/>
  <c r="Q17" i="1"/>
  <c r="W14" i="14"/>
  <c r="R18" i="1"/>
  <c r="X15" i="14"/>
  <c r="T19" i="1"/>
  <c r="Y16" i="14"/>
  <c r="R22" i="1"/>
  <c r="X19" i="14"/>
  <c r="Q24" i="1"/>
  <c r="W21" i="14"/>
  <c r="Q25" i="1"/>
  <c r="W22" i="14"/>
  <c r="Q29" i="1"/>
  <c r="W26" i="14"/>
  <c r="R30" i="1"/>
  <c r="X27" i="14"/>
  <c r="T31" i="1"/>
  <c r="Y28" i="14"/>
  <c r="R34" i="1"/>
  <c r="X31" i="14"/>
  <c r="Q36" i="1"/>
  <c r="W33" i="14"/>
  <c r="Q37" i="1"/>
  <c r="W34" i="14"/>
  <c r="Q41" i="1"/>
  <c r="W38" i="14"/>
  <c r="R42" i="1"/>
  <c r="X39" i="14"/>
  <c r="T43" i="1"/>
  <c r="Y40" i="14"/>
  <c r="R46" i="1"/>
  <c r="X43" i="14"/>
  <c r="Q48" i="1"/>
  <c r="W45" i="14"/>
  <c r="Q49" i="1"/>
  <c r="W46" i="14"/>
  <c r="R53" i="1"/>
  <c r="X50" i="14"/>
  <c r="T54" i="1"/>
  <c r="Y51" i="14"/>
  <c r="R57" i="1"/>
  <c r="X54" i="14"/>
  <c r="Q59" i="1"/>
  <c r="W56" i="14"/>
  <c r="T62" i="1"/>
  <c r="Y59" i="14"/>
  <c r="T63" i="1"/>
  <c r="Y60" i="14"/>
  <c r="R66" i="1"/>
  <c r="X63" i="14"/>
  <c r="R69" i="1"/>
  <c r="X66" i="14"/>
  <c r="Q71" i="1"/>
  <c r="W68" i="14"/>
  <c r="T74" i="1"/>
  <c r="Y71" i="14"/>
  <c r="R77" i="1"/>
  <c r="X74" i="14"/>
  <c r="T78" i="1"/>
  <c r="Y75" i="14"/>
  <c r="Q80" i="1"/>
  <c r="W77" i="14"/>
  <c r="T82" i="1"/>
  <c r="Y79" i="14"/>
  <c r="T83" i="1"/>
  <c r="Y80" i="14"/>
  <c r="T81" i="1"/>
  <c r="Y78" i="14"/>
  <c r="R79" i="1"/>
  <c r="X76" i="14"/>
  <c r="R76" i="1"/>
  <c r="X73" i="14"/>
  <c r="R73" i="1"/>
  <c r="X70" i="14"/>
  <c r="T68" i="1"/>
  <c r="Y65" i="14"/>
  <c r="Q65" i="1"/>
  <c r="W62" i="14"/>
  <c r="R61" i="1"/>
  <c r="X58" i="14"/>
  <c r="T56" i="1"/>
  <c r="Y53" i="14"/>
  <c r="R52" i="1"/>
  <c r="X49" i="14"/>
  <c r="Q45" i="1"/>
  <c r="W42" i="14"/>
  <c r="R40" i="1"/>
  <c r="X37" i="14"/>
  <c r="Q33" i="1"/>
  <c r="W30" i="14"/>
  <c r="R28" i="1"/>
  <c r="X25" i="14"/>
  <c r="Q21" i="1"/>
  <c r="W18" i="14"/>
  <c r="R16" i="1"/>
  <c r="X13" i="14"/>
  <c r="Q7" i="1"/>
  <c r="W4" i="14"/>
  <c r="E24" i="16"/>
  <c r="O34" i="1"/>
  <c r="O69" i="1"/>
  <c r="O46" i="1"/>
  <c r="O43" i="1"/>
  <c r="O78" i="1"/>
  <c r="O15" i="1"/>
  <c r="O24" i="1"/>
  <c r="O61" i="1"/>
  <c r="O49" i="1"/>
  <c r="O12" i="1"/>
  <c r="O60" i="1"/>
  <c r="O27" i="1"/>
  <c r="O41" i="1"/>
  <c r="O71" i="1"/>
  <c r="O32" i="1"/>
  <c r="O14" i="1"/>
  <c r="O36" i="1"/>
  <c r="E23" i="16" l="1"/>
  <c r="E22" i="16"/>
  <c r="E25" i="16"/>
  <c r="AB61" i="1"/>
  <c r="AB36" i="1"/>
  <c r="AB34" i="1"/>
  <c r="AB14" i="1"/>
  <c r="AB60" i="1"/>
  <c r="AB24" i="1"/>
  <c r="AB78" i="1"/>
  <c r="AB46" i="1"/>
  <c r="AB27" i="1"/>
  <c r="AB71" i="1"/>
  <c r="AB49" i="1"/>
  <c r="AB43" i="1"/>
  <c r="AB32" i="1"/>
  <c r="AB41" i="1"/>
  <c r="AB12" i="1"/>
  <c r="AB15" i="1"/>
  <c r="AB69" i="1"/>
  <c r="O58" i="1"/>
  <c r="AB58" i="1" s="1"/>
  <c r="O11" i="1"/>
  <c r="AB11" i="1" s="1"/>
  <c r="O28" i="1"/>
  <c r="AB28" i="1" s="1"/>
  <c r="O35" i="1"/>
  <c r="AB35" i="1" s="1"/>
  <c r="O75" i="1"/>
  <c r="AB75" i="1" s="1"/>
  <c r="O62" i="1"/>
  <c r="AB62" i="1" s="1"/>
  <c r="O30" i="1"/>
  <c r="AB30" i="1" s="1"/>
  <c r="O45" i="1"/>
  <c r="AB45" i="1" s="1"/>
  <c r="O81" i="1"/>
  <c r="AB81" i="1" s="1"/>
  <c r="O79" i="1"/>
  <c r="AB79" i="1" s="1"/>
  <c r="O42" i="1"/>
  <c r="AB42" i="1" s="1"/>
  <c r="O82" i="1"/>
  <c r="AB82" i="1" s="1"/>
  <c r="O17" i="1"/>
  <c r="AB17" i="1" s="1"/>
  <c r="O72" i="1"/>
  <c r="AB72" i="1" s="1"/>
  <c r="O67" i="1"/>
  <c r="AB67" i="1" s="1"/>
  <c r="O74" i="1"/>
  <c r="AB74" i="1" s="1"/>
  <c r="O51" i="1"/>
  <c r="AB51" i="1" s="1"/>
  <c r="O33" i="1"/>
  <c r="AB33" i="1" s="1"/>
  <c r="O40" i="1"/>
  <c r="AB40" i="1" s="1"/>
  <c r="O52" i="1"/>
  <c r="AB52" i="1" s="1"/>
  <c r="O10" i="1"/>
  <c r="AB10" i="1" s="1"/>
  <c r="O54" i="1"/>
  <c r="AB54" i="1" s="1"/>
  <c r="O64" i="1"/>
  <c r="AB64" i="1" s="1"/>
  <c r="O66" i="1"/>
  <c r="AB66" i="1" s="1"/>
  <c r="O20" i="1"/>
  <c r="AB20" i="1" s="1"/>
  <c r="O13" i="1"/>
  <c r="AB13" i="1" s="1"/>
  <c r="O6" i="1"/>
  <c r="AB6" i="1" s="1"/>
  <c r="O29" i="1"/>
  <c r="AB29" i="1" s="1"/>
  <c r="O73" i="1"/>
  <c r="AB73" i="1" s="1"/>
  <c r="O31" i="1"/>
  <c r="AB31" i="1" s="1"/>
  <c r="O7" i="1"/>
  <c r="AB7" i="1" s="1"/>
  <c r="O47" i="1"/>
  <c r="AB47" i="1" s="1"/>
  <c r="O48" i="1"/>
  <c r="AB48" i="1" s="1"/>
  <c r="O25" i="1"/>
  <c r="AB25" i="1" s="1"/>
  <c r="O65" i="1"/>
  <c r="AB65" i="1" s="1"/>
  <c r="O19" i="1"/>
  <c r="AB19" i="1" s="1"/>
  <c r="O56" i="1"/>
  <c r="AB56" i="1" s="1"/>
  <c r="O44" i="1"/>
  <c r="AB44" i="1" s="1"/>
  <c r="O18" i="1"/>
  <c r="AB18" i="1" s="1"/>
  <c r="O63" i="1"/>
  <c r="AB63" i="1" s="1"/>
  <c r="O39" i="1"/>
  <c r="AB39" i="1" s="1"/>
  <c r="O16" i="1"/>
  <c r="AB16" i="1" s="1"/>
  <c r="O83" i="1"/>
  <c r="AB83" i="1" s="1"/>
  <c r="O8" i="1"/>
  <c r="AB8" i="1" s="1"/>
  <c r="O38" i="1"/>
  <c r="AB38" i="1" s="1"/>
  <c r="O26" i="1"/>
  <c r="AB26" i="1" s="1"/>
  <c r="O59" i="1"/>
  <c r="AB59" i="1" s="1"/>
  <c r="O50" i="1"/>
  <c r="AB50" i="1" s="1"/>
  <c r="O23" i="1"/>
  <c r="AB23" i="1" s="1"/>
  <c r="O76" i="1"/>
  <c r="AB76" i="1" s="1"/>
  <c r="O68" i="1"/>
  <c r="AB68" i="1" s="1"/>
  <c r="O22" i="1"/>
  <c r="AB22" i="1" s="1"/>
  <c r="O77" i="1"/>
  <c r="AB77" i="1" s="1"/>
  <c r="O57" i="1"/>
  <c r="AB57" i="1" s="1"/>
  <c r="O37" i="1"/>
  <c r="AB37" i="1" s="1"/>
  <c r="O21" i="1"/>
  <c r="AB21" i="1" s="1"/>
  <c r="O53" i="1"/>
  <c r="AB53" i="1" s="1"/>
  <c r="O70" i="1"/>
  <c r="AB70" i="1" s="1"/>
  <c r="O80" i="1"/>
  <c r="AB80" i="1" s="1"/>
  <c r="O55" i="1"/>
  <c r="AB55" i="1" s="1"/>
  <c r="O9" i="1"/>
  <c r="AB9" i="1" s="1"/>
  <c r="D42" i="16" l="1"/>
  <c r="C61" i="16" s="1"/>
  <c r="E19" i="16"/>
  <c r="D41" i="16" s="1"/>
  <c r="C60" i="16" s="1"/>
  <c r="N21" i="5"/>
  <c r="N23" i="5"/>
  <c r="N31" i="5"/>
  <c r="N33" i="5"/>
  <c r="N24" i="5"/>
  <c r="N28" i="5"/>
  <c r="N30" i="5"/>
  <c r="M45" i="5"/>
  <c r="M4" i="5"/>
  <c r="M8" i="5"/>
  <c r="M34" i="5"/>
  <c r="N16" i="5"/>
  <c r="N18" i="5"/>
  <c r="M7" i="5"/>
  <c r="M15" i="5"/>
  <c r="N15" i="5"/>
  <c r="M12" i="5"/>
  <c r="M14" i="5"/>
  <c r="N3" i="5"/>
  <c r="M35" i="5"/>
  <c r="M37" i="5"/>
  <c r="M39" i="5"/>
  <c r="M41" i="5"/>
  <c r="M43" i="5"/>
  <c r="M53" i="5"/>
  <c r="M55" i="5"/>
  <c r="M59" i="5"/>
  <c r="M67" i="5"/>
  <c r="N59" i="5"/>
  <c r="N61" i="5"/>
  <c r="N4" i="5"/>
  <c r="M46" i="5"/>
  <c r="M48" i="5"/>
  <c r="M52" i="5"/>
  <c r="M60" i="5"/>
  <c r="M62" i="5"/>
  <c r="M70" i="5"/>
  <c r="M71" i="5"/>
  <c r="E31" i="16" l="1"/>
  <c r="D11" i="16" s="1"/>
  <c r="O15" i="5"/>
  <c r="O59" i="5"/>
  <c r="O4" i="5"/>
  <c r="N5" i="5"/>
  <c r="N49" i="5"/>
  <c r="O49" i="5" s="1"/>
  <c r="N13" i="5"/>
  <c r="M74" i="5"/>
  <c r="N9" i="5"/>
  <c r="N74" i="5"/>
  <c r="M49" i="5"/>
  <c r="M26" i="5"/>
  <c r="M10" i="5"/>
  <c r="M3" i="5"/>
  <c r="N17" i="5"/>
  <c r="M5" i="5"/>
  <c r="M68" i="5"/>
  <c r="N40" i="5"/>
  <c r="N20" i="5"/>
  <c r="N58" i="5"/>
  <c r="M29" i="5"/>
  <c r="N79" i="5"/>
  <c r="M54" i="5"/>
  <c r="N14" i="5"/>
  <c r="O14" i="5" s="1"/>
  <c r="N56" i="5"/>
  <c r="M17" i="5"/>
  <c r="O17" i="5" s="1"/>
  <c r="N65" i="5"/>
  <c r="N39" i="5"/>
  <c r="O39" i="5" s="1"/>
  <c r="N66" i="5"/>
  <c r="N36" i="5"/>
  <c r="M9" i="5"/>
  <c r="M51" i="5"/>
  <c r="M27" i="5"/>
  <c r="M76" i="5"/>
  <c r="M18" i="5"/>
  <c r="O18" i="5" s="1"/>
  <c r="M79" i="5"/>
  <c r="M11" i="5"/>
  <c r="N50" i="5"/>
  <c r="N7" i="5"/>
  <c r="O7" i="5" s="1"/>
  <c r="M56" i="5"/>
  <c r="O56" i="5" s="1"/>
  <c r="N63" i="5"/>
  <c r="N37" i="5"/>
  <c r="O37" i="5" s="1"/>
  <c r="N64" i="5"/>
  <c r="M33" i="5"/>
  <c r="O33" i="5" s="1"/>
  <c r="N25" i="5"/>
  <c r="N70" i="5"/>
  <c r="O70" i="5" s="1"/>
  <c r="M16" i="5"/>
  <c r="O16" i="5" s="1"/>
  <c r="N75" i="5"/>
  <c r="N73" i="5"/>
  <c r="M6" i="5"/>
  <c r="N48" i="5"/>
  <c r="O48" i="5" s="1"/>
  <c r="N26" i="5"/>
  <c r="N45" i="5"/>
  <c r="O45" i="5" s="1"/>
  <c r="N35" i="5"/>
  <c r="O35" i="5" s="1"/>
  <c r="N72" i="5"/>
  <c r="N51" i="5"/>
  <c r="M31" i="5"/>
  <c r="O31" i="5" s="1"/>
  <c r="M80" i="5"/>
  <c r="M47" i="5"/>
  <c r="M22" i="5"/>
  <c r="M69" i="5"/>
  <c r="N11" i="5"/>
  <c r="N68" i="5"/>
  <c r="N71" i="5"/>
  <c r="O71" i="5" s="1"/>
  <c r="N46" i="5"/>
  <c r="O46" i="5" s="1"/>
  <c r="N12" i="5"/>
  <c r="O12" i="5" s="1"/>
  <c r="M32" i="5"/>
  <c r="M63" i="5"/>
  <c r="N29" i="5"/>
  <c r="N76" i="5"/>
  <c r="N43" i="5"/>
  <c r="O43" i="5" s="1"/>
  <c r="M20" i="5"/>
  <c r="M58" i="5"/>
  <c r="N6" i="5"/>
  <c r="M65" i="5"/>
  <c r="M61" i="5"/>
  <c r="O61" i="5" s="1"/>
  <c r="M25" i="5"/>
  <c r="M78" i="5"/>
  <c r="N10" i="5"/>
  <c r="M30" i="5"/>
  <c r="O30" i="5" s="1"/>
  <c r="N47" i="5"/>
  <c r="N27" i="5"/>
  <c r="O27" i="5" s="1"/>
  <c r="N69" i="5"/>
  <c r="M40" i="5"/>
  <c r="N54" i="5"/>
  <c r="N77" i="5"/>
  <c r="N55" i="5"/>
  <c r="O55" i="5" s="1"/>
  <c r="N78" i="5"/>
  <c r="M23" i="5"/>
  <c r="O23" i="5" s="1"/>
  <c r="N44" i="5"/>
  <c r="N8" i="5"/>
  <c r="O8" i="5" s="1"/>
  <c r="M28" i="5"/>
  <c r="O28" i="5" s="1"/>
  <c r="M77" i="5"/>
  <c r="N80" i="5"/>
  <c r="M44" i="5"/>
  <c r="M24" i="5"/>
  <c r="O24" i="5" s="1"/>
  <c r="M66" i="5"/>
  <c r="M36" i="5"/>
  <c r="O36" i="5" s="1"/>
  <c r="N52" i="5"/>
  <c r="O52" i="5" s="1"/>
  <c r="N53" i="5"/>
  <c r="O53" i="5" s="1"/>
  <c r="N62" i="5"/>
  <c r="O62" i="5" s="1"/>
  <c r="M21" i="5"/>
  <c r="O21" i="5" s="1"/>
  <c r="N42" i="5"/>
  <c r="M73" i="5"/>
  <c r="M75" i="5"/>
  <c r="M42" i="5"/>
  <c r="N22" i="5"/>
  <c r="M64" i="5"/>
  <c r="O64" i="5" s="1"/>
  <c r="N32" i="5"/>
  <c r="M72" i="5"/>
  <c r="M50" i="5"/>
  <c r="N60" i="5"/>
  <c r="O60" i="5" s="1"/>
  <c r="M19" i="5"/>
  <c r="N34" i="5"/>
  <c r="O34" i="5" s="1"/>
  <c r="N67" i="5"/>
  <c r="O67" i="5" s="1"/>
  <c r="N41" i="5"/>
  <c r="O41" i="5" s="1"/>
  <c r="N19" i="5"/>
  <c r="O29" i="5"/>
  <c r="O3" i="5"/>
  <c r="O22" i="5" l="1"/>
  <c r="O75" i="5"/>
  <c r="D12" i="16"/>
  <c r="C65" i="16"/>
  <c r="O65" i="5"/>
  <c r="O79" i="5"/>
  <c r="O44" i="5"/>
  <c r="O25" i="5"/>
  <c r="O80" i="5"/>
  <c r="O51" i="5"/>
  <c r="O20" i="5"/>
  <c r="O26" i="5"/>
  <c r="O5" i="5"/>
  <c r="O42" i="5"/>
  <c r="O74" i="5"/>
  <c r="O66" i="5"/>
  <c r="O40" i="5"/>
  <c r="O73" i="5"/>
  <c r="O50" i="5"/>
  <c r="O58" i="5"/>
  <c r="O63" i="5"/>
  <c r="O72" i="5"/>
  <c r="O47" i="5"/>
  <c r="N38" i="5"/>
  <c r="M38" i="5"/>
  <c r="O19" i="5"/>
  <c r="O11" i="5"/>
  <c r="O10" i="5"/>
  <c r="O69" i="5"/>
  <c r="O78" i="5"/>
  <c r="M13" i="5"/>
  <c r="O13" i="5" s="1"/>
  <c r="O77" i="5"/>
  <c r="O6" i="5"/>
  <c r="M57" i="5"/>
  <c r="O54" i="5"/>
  <c r="O68" i="5"/>
  <c r="O9" i="5"/>
  <c r="N57" i="5"/>
  <c r="O32" i="5"/>
  <c r="O76" i="5"/>
  <c r="O57" i="5" l="1"/>
  <c r="O38" i="5"/>
</calcChain>
</file>

<file path=xl/comments1.xml><?xml version="1.0" encoding="utf-8"?>
<comments xmlns="http://schemas.openxmlformats.org/spreadsheetml/2006/main">
  <authors>
    <author>Windows User</author>
  </authors>
  <commentList>
    <comment ref="P1" authorId="0">
      <text>
        <r>
          <rPr>
            <sz val="20"/>
            <color indexed="81"/>
            <rFont val="Tahoma"/>
            <family val="2"/>
          </rPr>
          <t xml:space="preserve">ใส่จำนวนเดือนที่ต้องการ
เช่น ไตรมาส 1  ใส่ 3   ไตรมาส 2 ใส่ 6  หรือต้องการเดือนไหน ให้ใส่จำนวนเดือนนั้น ๆ เช่น ด. สค  ใส่ 11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<sst xmlns="http://schemas.openxmlformats.org/spreadsheetml/2006/main" count="18649" uniqueCount="4024">
  <si>
    <t xml:space="preserve"> เขต</t>
  </si>
  <si>
    <t>จังหวัด</t>
  </si>
  <si>
    <t>รหัส</t>
  </si>
  <si>
    <t>โรงพยาบาล</t>
  </si>
  <si>
    <t>Risk score</t>
  </si>
  <si>
    <t>NI</t>
  </si>
  <si>
    <t>NWC</t>
  </si>
  <si>
    <t>EBITDA</t>
  </si>
  <si>
    <t>กลุ่ม รพ.</t>
  </si>
  <si>
    <t>CMI</t>
  </si>
  <si>
    <t>Grade Risk Plus</t>
  </si>
  <si>
    <t>การประเมินประสิทธิภาพ</t>
  </si>
  <si>
    <t>ID</t>
  </si>
  <si>
    <t>Ket</t>
  </si>
  <si>
    <t>Org</t>
  </si>
  <si>
    <t>Type</t>
  </si>
  <si>
    <t>ServBed</t>
  </si>
  <si>
    <t>CapacityGroup</t>
  </si>
  <si>
    <t>CR</t>
  </si>
  <si>
    <t>QR</t>
  </si>
  <si>
    <t>Cash</t>
  </si>
  <si>
    <t>NI+Depreciation</t>
  </si>
  <si>
    <t>Liquid Index</t>
  </si>
  <si>
    <t>StatusIndex</t>
  </si>
  <si>
    <t>Survival Index</t>
  </si>
  <si>
    <t>Months</t>
  </si>
  <si>
    <t>Risk Scoring</t>
  </si>
  <si>
    <t>เงินบำรุงคงเหลือ(หักหนี้แล้ว)</t>
  </si>
  <si>
    <t>Operating Margin</t>
  </si>
  <si>
    <t>Return on Asset</t>
  </si>
  <si>
    <t>A Payment Period</t>
  </si>
  <si>
    <t>A Collection Period-UC</t>
  </si>
  <si>
    <t>A Collection Period -CSMBS</t>
  </si>
  <si>
    <t>A Collection Period-SSS</t>
  </si>
  <si>
    <t>Inventory Management</t>
  </si>
  <si>
    <t>GradePlus</t>
  </si>
  <si>
    <t>R G +</t>
  </si>
  <si>
    <t>10674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</si>
  <si>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</si>
  <si>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</si>
  <si>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</si>
  <si>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</si>
  <si>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</si>
  <si>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</si>
  <si>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</si>
  <si>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</si>
  <si>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</si>
  <si>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</si>
  <si>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</si>
  <si>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</si>
  <si>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</si>
  <si>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</si>
  <si>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11454</t>
  </si>
  <si>
    <t>15012</t>
  </si>
  <si>
    <t>28823</t>
  </si>
  <si>
    <t>10713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</si>
  <si>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</si>
  <si>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</si>
  <si>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</si>
  <si>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</si>
  <si>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</si>
  <si>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</si>
  <si>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</si>
  <si>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</si>
  <si>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</si>
  <si>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</si>
  <si>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</si>
  <si>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</si>
  <si>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</si>
  <si>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</si>
  <si>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</si>
  <si>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</si>
  <si>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</si>
  <si>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</si>
  <si>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</si>
  <si>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</si>
  <si>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</si>
  <si>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11643</t>
  </si>
  <si>
    <t>23736</t>
  </si>
  <si>
    <t>10716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</si>
  <si>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</si>
  <si>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</si>
  <si>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</si>
  <si>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</si>
  <si>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</si>
  <si>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</si>
  <si>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</si>
  <si>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</si>
  <si>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</si>
  <si>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</si>
  <si>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</si>
  <si>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11453</t>
  </si>
  <si>
    <t>11625</t>
  </si>
  <si>
    <t>25017</t>
  </si>
  <si>
    <t>10717</t>
  </si>
  <si>
    <t>10718</t>
  </si>
  <si>
    <t>11184</t>
  </si>
  <si>
    <t>11185</t>
  </si>
  <si>
    <t>11186</t>
  </si>
  <si>
    <t>11187</t>
  </si>
  <si>
    <t>11188</t>
  </si>
  <si>
    <t>40744</t>
  </si>
  <si>
    <t>40745</t>
  </si>
  <si>
    <t>10715</t>
  </si>
  <si>
    <t>11166</t>
  </si>
  <si>
    <t>11167</t>
  </si>
  <si>
    <t>11169</t>
  </si>
  <si>
    <t>11170</t>
  </si>
  <si>
    <t>11171</t>
  </si>
  <si>
    <t>11172</t>
  </si>
  <si>
    <t>11452</t>
  </si>
  <si>
    <t>10719</t>
  </si>
  <si>
    <t>11203</t>
  </si>
  <si>
    <t>11204</t>
  </si>
  <si>
    <t>11205</t>
  </si>
  <si>
    <t>11206</t>
  </si>
  <si>
    <t>11207</t>
  </si>
  <si>
    <t>11208</t>
  </si>
  <si>
    <t>10672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</si>
  <si>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</si>
  <si>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</si>
  <si>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</si>
  <si>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</si>
  <si>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</si>
  <si>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</si>
  <si>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</si>
  <si>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</si>
  <si>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</si>
  <si>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</si>
  <si>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</si>
  <si>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</si>
  <si>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10714</t>
  </si>
  <si>
    <t>11140</t>
  </si>
  <si>
    <t>11141</t>
  </si>
  <si>
    <t>11142</t>
  </si>
  <si>
    <t>11143</t>
  </si>
  <si>
    <t>11144</t>
  </si>
  <si>
    <t>11145</t>
  </si>
  <si>
    <t>24956</t>
  </si>
  <si>
    <t>10722</t>
  </si>
  <si>
    <t>10723</t>
  </si>
  <si>
    <t>11238</t>
  </si>
  <si>
    <t>11239</t>
  </si>
  <si>
    <t>11240</t>
  </si>
  <si>
    <t>11241</t>
  </si>
  <si>
    <t>11242</t>
  </si>
  <si>
    <t>11243</t>
  </si>
  <si>
    <t>27443</t>
  </si>
  <si>
    <t>10676</t>
  </si>
  <si>
    <t>11251</t>
  </si>
  <si>
    <t>11252</t>
  </si>
  <si>
    <t>11253</t>
  </si>
  <si>
    <t>11254</t>
  </si>
  <si>
    <t>11255</t>
  </si>
  <si>
    <t>11256</t>
  </si>
  <si>
    <t>11257</t>
  </si>
  <si>
    <t>11455</t>
  </si>
  <si>
    <t>10727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</si>
  <si>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</si>
  <si>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</si>
  <si>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</si>
  <si>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</si>
  <si>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</si>
  <si>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</si>
  <si>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</si>
  <si>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</si>
  <si>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</si>
  <si>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11457</t>
  </si>
  <si>
    <t>10724</t>
  </si>
  <si>
    <t>10725</t>
  </si>
  <si>
    <t>11244</t>
  </si>
  <si>
    <t>11245</t>
  </si>
  <si>
    <t>11246</t>
  </si>
  <si>
    <t>11247</t>
  </si>
  <si>
    <t>11248</t>
  </si>
  <si>
    <t>11249</t>
  </si>
  <si>
    <t>11250</t>
  </si>
  <si>
    <t>10673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</si>
  <si>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</si>
  <si>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</si>
  <si>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</si>
  <si>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</si>
  <si>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</si>
  <si>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</si>
  <si>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</si>
  <si>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</si>
  <si>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10721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</si>
  <si>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</si>
  <si>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</si>
  <si>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</si>
  <si>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</si>
  <si>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</si>
  <si>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</si>
  <si>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</si>
  <si>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</si>
  <si>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</si>
  <si>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14135</t>
  </si>
  <si>
    <t>28010</t>
  </si>
  <si>
    <t>10694</t>
  </si>
  <si>
    <t>10802</t>
  </si>
  <si>
    <t>10803</t>
  </si>
  <si>
    <t>10804</t>
  </si>
  <si>
    <t>10805</t>
  </si>
  <si>
    <t>10806</t>
  </si>
  <si>
    <t>27974</t>
  </si>
  <si>
    <t>27975</t>
  </si>
  <si>
    <t>10675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</si>
  <si>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</si>
  <si>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</si>
  <si>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</si>
  <si>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</si>
  <si>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</si>
  <si>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</si>
  <si>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</si>
  <si>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</si>
  <si>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</si>
  <si>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</si>
  <si>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</si>
  <si>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</si>
  <si>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40749</t>
  </si>
  <si>
    <t>10726</t>
  </si>
  <si>
    <t>11258</t>
  </si>
  <si>
    <t>11259</t>
  </si>
  <si>
    <t>11260</t>
  </si>
  <si>
    <t>11261</t>
  </si>
  <si>
    <t>11262</t>
  </si>
  <si>
    <t>11263</t>
  </si>
  <si>
    <t>11456</t>
  </si>
  <si>
    <t>11631</t>
  </si>
  <si>
    <t>27978</t>
  </si>
  <si>
    <t>27979</t>
  </si>
  <si>
    <t>27980</t>
  </si>
  <si>
    <t>10720</t>
  </si>
  <si>
    <t>11221</t>
  </si>
  <si>
    <t>11222</t>
  </si>
  <si>
    <t>11223</t>
  </si>
  <si>
    <t>11224</t>
  </si>
  <si>
    <t>11225</t>
  </si>
  <si>
    <t>11226</t>
  </si>
  <si>
    <t>11227</t>
  </si>
  <si>
    <t>10698</t>
  </si>
  <si>
    <t>10863</t>
  </si>
  <si>
    <t>10864</t>
  </si>
  <si>
    <t>10865</t>
  </si>
  <si>
    <t>10686</t>
  </si>
  <si>
    <t>10756</t>
  </si>
  <si>
    <t>10757</t>
  </si>
  <si>
    <t>10758</t>
  </si>
  <si>
    <t>10759</t>
  </si>
  <si>
    <t>10760</t>
  </si>
  <si>
    <t>28875</t>
  </si>
  <si>
    <t>10687</t>
  </si>
  <si>
    <t>10761</t>
  </si>
  <si>
    <t>10762</t>
  </si>
  <si>
    <t>10763</t>
  </si>
  <si>
    <t>10764</t>
  </si>
  <si>
    <t>10765</t>
  </si>
  <si>
    <t>10766</t>
  </si>
  <si>
    <t>10767</t>
  </si>
  <si>
    <t>10660</t>
  </si>
  <si>
    <t>10688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</si>
  <si>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</si>
  <si>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</si>
  <si>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</si>
  <si>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</si>
  <si>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</si>
  <si>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</si>
  <si>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</si>
  <si>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</si>
  <si>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</si>
  <si>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</si>
  <si>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</si>
  <si>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</si>
  <si>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</si>
  <si>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</si>
  <si>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10690</t>
  </si>
  <si>
    <t>10691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</si>
  <si>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</si>
  <si>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</si>
  <si>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</si>
  <si>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</si>
  <si>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</si>
  <si>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</si>
  <si>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</si>
  <si>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</si>
  <si>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</si>
  <si>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10661</t>
  </si>
  <si>
    <t>10695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</si>
  <si>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</si>
  <si>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</si>
  <si>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</si>
  <si>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</si>
  <si>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</si>
  <si>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</si>
  <si>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</si>
  <si>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</si>
  <si>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</si>
  <si>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</si>
  <si>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10692</t>
  </si>
  <si>
    <t>10693</t>
  </si>
  <si>
    <t>10798</t>
  </si>
  <si>
    <t>10799</t>
  </si>
  <si>
    <t>10800</t>
  </si>
  <si>
    <t>10801</t>
  </si>
  <si>
    <t>10689</t>
  </si>
  <si>
    <t>10782</t>
  </si>
  <si>
    <t>10784</t>
  </si>
  <si>
    <t>10785</t>
  </si>
  <si>
    <t>10786</t>
  </si>
  <si>
    <t>10787</t>
  </si>
  <si>
    <t>10788</t>
  </si>
  <si>
    <t>10731</t>
  </si>
  <si>
    <t>10732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</si>
  <si>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</si>
  <si>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</si>
  <si>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</si>
  <si>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</si>
  <si>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</si>
  <si>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</si>
  <si>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</si>
  <si>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</si>
  <si>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</si>
  <si>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</si>
  <si>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</si>
  <si>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14136</t>
  </si>
  <si>
    <t>21948</t>
  </si>
  <si>
    <t>10679</t>
  </si>
  <si>
    <t>11297</t>
  </si>
  <si>
    <t>11298</t>
  </si>
  <si>
    <t>11299</t>
  </si>
  <si>
    <t>11300</t>
  </si>
  <si>
    <t>11301</t>
  </si>
  <si>
    <t>11302</t>
  </si>
  <si>
    <t>11303</t>
  </si>
  <si>
    <t>13819</t>
  </si>
  <si>
    <t>10737</t>
  </si>
  <si>
    <t>11315</t>
  </si>
  <si>
    <t>11316</t>
  </si>
  <si>
    <t>11317</t>
  </si>
  <si>
    <t>11318</t>
  </si>
  <si>
    <t>11319</t>
  </si>
  <si>
    <t>11320</t>
  </si>
  <si>
    <t>11321</t>
  </si>
  <si>
    <t>10736</t>
  </si>
  <si>
    <t>11308</t>
  </si>
  <si>
    <t>11309</t>
  </si>
  <si>
    <t>11310</t>
  </si>
  <si>
    <t>11311</t>
  </si>
  <si>
    <t>11312</t>
  </si>
  <si>
    <t>11313</t>
  </si>
  <si>
    <t>11314</t>
  </si>
  <si>
    <t>10677</t>
  </si>
  <si>
    <t>10728</t>
  </si>
  <si>
    <t>10729</t>
  </si>
  <si>
    <t>10730</t>
  </si>
  <si>
    <t>11273</t>
  </si>
  <si>
    <t>11274</t>
  </si>
  <si>
    <t>11275</t>
  </si>
  <si>
    <t>11276</t>
  </si>
  <si>
    <t>11277</t>
  </si>
  <si>
    <t>11458</t>
  </si>
  <si>
    <t>28858</t>
  </si>
  <si>
    <t>10735</t>
  </si>
  <si>
    <t>11306</t>
  </si>
  <si>
    <t>11307</t>
  </si>
  <si>
    <t>10734</t>
  </si>
  <si>
    <t>11304</t>
  </si>
  <si>
    <t>10678</t>
  </si>
  <si>
    <t>10733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</si>
  <si>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</si>
  <si>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</si>
  <si>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</si>
  <si>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</si>
  <si>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</si>
  <si>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</si>
  <si>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</si>
  <si>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</si>
  <si>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</si>
  <si>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</si>
  <si>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</si>
  <si>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</si>
  <si>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</si>
  <si>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</si>
  <si>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</si>
  <si>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</si>
  <si>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</si>
  <si>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</si>
  <si>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</si>
  <si>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</si>
  <si>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</si>
  <si>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</si>
  <si>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</si>
  <si>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</si>
  <si>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</si>
  <si>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</si>
  <si>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</si>
  <si>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</si>
  <si>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</si>
  <si>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</si>
  <si>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31327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</si>
  <si>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</si>
  <si>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</si>
  <si>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</si>
  <si>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</si>
  <si>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</si>
  <si>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</si>
  <si>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</si>
  <si>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</si>
  <si>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</si>
  <si>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</si>
  <si>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</si>
  <si>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</si>
  <si>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10696</t>
  </si>
  <si>
    <t>10845</t>
  </si>
  <si>
    <t>10846</t>
  </si>
  <si>
    <t>10847</t>
  </si>
  <si>
    <t>10848</t>
  </si>
  <si>
    <t>10849</t>
  </si>
  <si>
    <t>13816</t>
  </si>
  <si>
    <t>10665</t>
  </si>
  <si>
    <t>10857</t>
  </si>
  <si>
    <t>10858</t>
  </si>
  <si>
    <t>10859</t>
  </si>
  <si>
    <t>10860</t>
  </si>
  <si>
    <t>10861</t>
  </si>
  <si>
    <t>10862</t>
  </si>
  <si>
    <t>10663</t>
  </si>
  <si>
    <t>10827</t>
  </si>
  <si>
    <t>10828</t>
  </si>
  <si>
    <t>10829</t>
  </si>
  <si>
    <t>10830</t>
  </si>
  <si>
    <t>10831</t>
  </si>
  <si>
    <t>10832</t>
  </si>
  <si>
    <t>22734</t>
  </si>
  <si>
    <t>23962</t>
  </si>
  <si>
    <t>10685</t>
  </si>
  <si>
    <t>10752</t>
  </si>
  <si>
    <t>10753</t>
  </si>
  <si>
    <t>10754</t>
  </si>
  <si>
    <t>10755</t>
  </si>
  <si>
    <t>28785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</si>
  <si>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</si>
  <si>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</si>
  <si>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</si>
  <si>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</si>
  <si>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</si>
  <si>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</si>
  <si>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</si>
  <si>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</si>
  <si>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</si>
  <si>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10709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</si>
  <si>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</si>
  <si>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</si>
  <si>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</si>
  <si>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</si>
  <si>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</si>
  <si>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</si>
  <si>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</si>
  <si>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</si>
  <si>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</si>
  <si>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</si>
  <si>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</si>
  <si>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</si>
  <si>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11449</t>
  </si>
  <si>
    <t>28017</t>
  </si>
  <si>
    <t>28789</t>
  </si>
  <si>
    <t>28790</t>
  </si>
  <si>
    <t>28791</t>
  </si>
  <si>
    <t>10670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</si>
  <si>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</si>
  <si>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</si>
  <si>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</si>
  <si>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</si>
  <si>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</si>
  <si>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</si>
  <si>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</si>
  <si>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</si>
  <si>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</si>
  <si>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</si>
  <si>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</si>
  <si>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</si>
  <si>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</si>
  <si>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</si>
  <si>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</si>
  <si>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</si>
  <si>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</si>
  <si>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</si>
  <si>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11445</t>
  </si>
  <si>
    <t>12275</t>
  </si>
  <si>
    <t>14132</t>
  </si>
  <si>
    <t>77649</t>
  </si>
  <si>
    <t>77650</t>
  </si>
  <si>
    <t>77651</t>
  </si>
  <si>
    <t>77652</t>
  </si>
  <si>
    <t>10707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</si>
  <si>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</si>
  <si>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</si>
  <si>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</si>
  <si>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</si>
  <si>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</si>
  <si>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</si>
  <si>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</si>
  <si>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</si>
  <si>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</si>
  <si>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</si>
  <si>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24704</t>
  </si>
  <si>
    <t>28843</t>
  </si>
  <si>
    <t>10708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</si>
  <si>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</si>
  <si>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</si>
  <si>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</si>
  <si>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</si>
  <si>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</si>
  <si>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</si>
  <si>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</si>
  <si>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</si>
  <si>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</si>
  <si>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</si>
  <si>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</si>
  <si>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</si>
  <si>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</si>
  <si>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</si>
  <si>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</si>
  <si>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</si>
  <si>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27988</t>
  </si>
  <si>
    <t>27989</t>
  </si>
  <si>
    <t>27990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</si>
  <si>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</si>
  <si>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</si>
  <si>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</si>
  <si>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</si>
  <si>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</si>
  <si>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</si>
  <si>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</si>
  <si>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</si>
  <si>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</si>
  <si>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</si>
  <si>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11451</t>
  </si>
  <si>
    <t>40840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</si>
  <si>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</si>
  <si>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</si>
  <si>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</si>
  <si>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</si>
  <si>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</si>
  <si>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</si>
  <si>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</si>
  <si>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</si>
  <si>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</si>
  <si>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</si>
  <si>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</si>
  <si>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</si>
  <si>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</si>
  <si>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</si>
  <si>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</si>
  <si>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</si>
  <si>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</si>
  <si>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</si>
  <si>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</si>
  <si>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</si>
  <si>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</si>
  <si>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</si>
  <si>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10710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</si>
  <si>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</si>
  <si>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</si>
  <si>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</si>
  <si>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</si>
  <si>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</si>
  <si>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</si>
  <si>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</si>
  <si>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</si>
  <si>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</si>
  <si>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</si>
  <si>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</si>
  <si>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</si>
  <si>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</si>
  <si>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</si>
  <si>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</si>
  <si>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</si>
  <si>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21323</t>
  </si>
  <si>
    <t>10706</t>
  </si>
  <si>
    <t>11042</t>
  </si>
  <si>
    <t>11044</t>
  </si>
  <si>
    <t>11045</t>
  </si>
  <si>
    <t>11448</t>
  </si>
  <si>
    <t>21356</t>
  </si>
  <si>
    <t>28778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</si>
  <si>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</si>
  <si>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</si>
  <si>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</si>
  <si>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</si>
  <si>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</si>
  <si>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</si>
  <si>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</si>
  <si>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</si>
  <si>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</si>
  <si>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</si>
  <si>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</si>
  <si>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</si>
  <si>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</si>
  <si>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</si>
  <si>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</si>
  <si>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</si>
  <si>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</si>
  <si>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</si>
  <si>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</si>
  <si>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</si>
  <si>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</si>
  <si>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</si>
  <si>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</si>
  <si>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</si>
  <si>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</si>
  <si>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</si>
  <si>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</si>
  <si>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25058</t>
  </si>
  <si>
    <t>25059</t>
  </si>
  <si>
    <t>04007</t>
  </si>
  <si>
    <t>10702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</si>
  <si>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</si>
  <si>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</si>
  <si>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</si>
  <si>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</si>
  <si>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</si>
  <si>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</si>
  <si>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</si>
  <si>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</si>
  <si>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</si>
  <si>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</si>
  <si>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</si>
  <si>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</si>
  <si>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</si>
  <si>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</si>
  <si>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10666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</si>
  <si>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</si>
  <si>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</si>
  <si>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</si>
  <si>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</si>
  <si>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</si>
  <si>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</si>
  <si>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</si>
  <si>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</si>
  <si>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</si>
  <si>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</si>
  <si>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</si>
  <si>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</si>
  <si>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</si>
  <si>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</si>
  <si>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</si>
  <si>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</si>
  <si>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</si>
  <si>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</si>
  <si>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</si>
  <si>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</si>
  <si>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</si>
  <si>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</si>
  <si>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</si>
  <si>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</si>
  <si>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11602</t>
  </si>
  <si>
    <t>11608</t>
  </si>
  <si>
    <t>22456</t>
  </si>
  <si>
    <t>23839</t>
  </si>
  <si>
    <t>24692</t>
  </si>
  <si>
    <t>27839</t>
  </si>
  <si>
    <t>27840</t>
  </si>
  <si>
    <t>27841</t>
  </si>
  <si>
    <t>10667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</si>
  <si>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</si>
  <si>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</si>
  <si>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</si>
  <si>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</si>
  <si>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</si>
  <si>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</si>
  <si>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</si>
  <si>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</si>
  <si>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</si>
  <si>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</si>
  <si>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</si>
  <si>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</si>
  <si>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</si>
  <si>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</si>
  <si>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</si>
  <si>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</si>
  <si>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</si>
  <si>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</si>
  <si>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</si>
  <si>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11619</t>
  </si>
  <si>
    <t>23578</t>
  </si>
  <si>
    <t>28020</t>
  </si>
  <si>
    <t>10668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</si>
  <si>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</si>
  <si>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</si>
  <si>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</si>
  <si>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</si>
  <si>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</si>
  <si>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</si>
  <si>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</si>
  <si>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</si>
  <si>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</si>
  <si>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</si>
  <si>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</si>
  <si>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</si>
  <si>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22302</t>
  </si>
  <si>
    <t>27842</t>
  </si>
  <si>
    <t>27843</t>
  </si>
  <si>
    <t>27844</t>
  </si>
  <si>
    <t>10712</t>
  </si>
  <si>
    <t>11113</t>
  </si>
  <si>
    <t>11114</t>
  </si>
  <si>
    <t>11115</t>
  </si>
  <si>
    <t>11116</t>
  </si>
  <si>
    <t>11117</t>
  </si>
  <si>
    <t>11118</t>
  </si>
  <si>
    <t>10701</t>
  </si>
  <si>
    <t>10963</t>
  </si>
  <si>
    <t>10964</t>
  </si>
  <si>
    <t>10965</t>
  </si>
  <si>
    <t>10966</t>
  </si>
  <si>
    <t>10967</t>
  </si>
  <si>
    <t>10968</t>
  </si>
  <si>
    <t>10969</t>
  </si>
  <si>
    <t>11444</t>
  </si>
  <si>
    <t>10700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</si>
  <si>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</si>
  <si>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</si>
  <si>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</si>
  <si>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</si>
  <si>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</si>
  <si>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</si>
  <si>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</si>
  <si>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</si>
  <si>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</si>
  <si>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</si>
  <si>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</si>
  <si>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</si>
  <si>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</si>
  <si>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</si>
  <si>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</si>
  <si>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</si>
  <si>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</si>
  <si>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23125</t>
  </si>
  <si>
    <t>28014</t>
  </si>
  <si>
    <t>28015</t>
  </si>
  <si>
    <t>28016</t>
  </si>
  <si>
    <t>10703</t>
  </si>
  <si>
    <t>10985</t>
  </si>
  <si>
    <t>10986</t>
  </si>
  <si>
    <t>10987</t>
  </si>
  <si>
    <t>10988</t>
  </si>
  <si>
    <t>10989</t>
  </si>
  <si>
    <t>10990</t>
  </si>
  <si>
    <t>10669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</si>
  <si>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</si>
  <si>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</si>
  <si>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</si>
  <si>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</si>
  <si>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</si>
  <si>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</si>
  <si>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</si>
  <si>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</si>
  <si>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</si>
  <si>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</si>
  <si>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</si>
  <si>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10956</t>
  </si>
  <si>
    <t>10957</t>
  </si>
  <si>
    <t>10958</t>
  </si>
  <si>
    <t>10959</t>
  </si>
  <si>
    <t>10960</t>
  </si>
  <si>
    <t>10961</t>
  </si>
  <si>
    <t>10962</t>
  </si>
  <si>
    <t>11443</t>
  </si>
  <si>
    <t>21984</t>
  </si>
  <si>
    <t>24032</t>
  </si>
  <si>
    <t>24821</t>
  </si>
  <si>
    <t>27967</t>
  </si>
  <si>
    <t>27968</t>
  </si>
  <si>
    <t>27976</t>
  </si>
  <si>
    <t>10738</t>
  </si>
  <si>
    <t>11340</t>
  </si>
  <si>
    <t>11341</t>
  </si>
  <si>
    <t>11342</t>
  </si>
  <si>
    <t>11343</t>
  </si>
  <si>
    <t>11344</t>
  </si>
  <si>
    <t>11345</t>
  </si>
  <si>
    <t>11346</t>
  </si>
  <si>
    <t>77753</t>
  </si>
  <si>
    <t>10744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</si>
  <si>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</si>
  <si>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</si>
  <si>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</si>
  <si>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</si>
  <si>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</si>
  <si>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</si>
  <si>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</si>
  <si>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</si>
  <si>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</si>
  <si>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11385</t>
  </si>
  <si>
    <t>10680</t>
  </si>
  <si>
    <t>11322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</si>
  <si>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</si>
  <si>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</si>
  <si>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</si>
  <si>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</si>
  <si>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</si>
  <si>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</si>
  <si>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</si>
  <si>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</si>
  <si>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</si>
  <si>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</si>
  <si>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</si>
  <si>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</si>
  <si>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</si>
  <si>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</si>
  <si>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</si>
  <si>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</si>
  <si>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11660</t>
  </si>
  <si>
    <t>40491</t>
  </si>
  <si>
    <t>40492</t>
  </si>
  <si>
    <t>40742</t>
  </si>
  <si>
    <t>40743</t>
  </si>
  <si>
    <t>10739</t>
  </si>
  <si>
    <t>10740</t>
  </si>
  <si>
    <t>11347</t>
  </si>
  <si>
    <t>11348</t>
  </si>
  <si>
    <t>11349</t>
  </si>
  <si>
    <t>11350</t>
  </si>
  <si>
    <t>11352</t>
  </si>
  <si>
    <t>11353</t>
  </si>
  <si>
    <t>11354</t>
  </si>
  <si>
    <t>10741</t>
  </si>
  <si>
    <t>11355</t>
  </si>
  <si>
    <t>11356</t>
  </si>
  <si>
    <t>10743</t>
  </si>
  <si>
    <t>11323</t>
  </si>
  <si>
    <t>11372</t>
  </si>
  <si>
    <t>11373</t>
  </si>
  <si>
    <t>11374</t>
  </si>
  <si>
    <t>10681</t>
  </si>
  <si>
    <t>10742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</si>
  <si>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</si>
  <si>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</si>
  <si>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</si>
  <si>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</si>
  <si>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</si>
  <si>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</si>
  <si>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</si>
  <si>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</si>
  <si>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</si>
  <si>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</si>
  <si>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</si>
  <si>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</si>
  <si>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</si>
  <si>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</si>
  <si>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</si>
  <si>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11459</t>
  </si>
  <si>
    <t>11654</t>
  </si>
  <si>
    <t>14138</t>
  </si>
  <si>
    <t>10683</t>
  </si>
  <si>
    <t>11407</t>
  </si>
  <si>
    <t>11408</t>
  </si>
  <si>
    <t>11409</t>
  </si>
  <si>
    <t>11410</t>
  </si>
  <si>
    <t>11411</t>
  </si>
  <si>
    <t>11412</t>
  </si>
  <si>
    <t>11413</t>
  </si>
  <si>
    <t>14139</t>
  </si>
  <si>
    <t>28817</t>
  </si>
  <si>
    <t>10750</t>
  </si>
  <si>
    <t>10751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</si>
  <si>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</si>
  <si>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</si>
  <si>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</si>
  <si>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</si>
  <si>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</si>
  <si>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</si>
  <si>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</si>
  <si>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</si>
  <si>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13818</t>
  </si>
  <si>
    <t>15010</t>
  </si>
  <si>
    <t>23771</t>
  </si>
  <si>
    <t>10748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</si>
  <si>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</si>
  <si>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</si>
  <si>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</si>
  <si>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</si>
  <si>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</si>
  <si>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</si>
  <si>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</si>
  <si>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</si>
  <si>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</si>
  <si>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11460</t>
  </si>
  <si>
    <t>11464</t>
  </si>
  <si>
    <t>10747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</si>
  <si>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</si>
  <si>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</si>
  <si>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</si>
  <si>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</si>
  <si>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</si>
  <si>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</si>
  <si>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</si>
  <si>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</si>
  <si>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</si>
  <si>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24673</t>
  </si>
  <si>
    <t>10684</t>
  </si>
  <si>
    <t>10749</t>
  </si>
  <si>
    <t>11432</t>
  </si>
  <si>
    <t>11433</t>
  </si>
  <si>
    <t>11434</t>
  </si>
  <si>
    <t>11461</t>
  </si>
  <si>
    <t>13806</t>
  </si>
  <si>
    <t>24689</t>
  </si>
  <si>
    <t>10682</t>
  </si>
  <si>
    <t>10745</t>
  </si>
  <si>
    <t>11386</t>
  </si>
  <si>
    <t>11387</t>
  </si>
  <si>
    <t>11388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</si>
  <si>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</si>
  <si>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</si>
  <si>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</si>
  <si>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</si>
  <si>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</si>
  <si>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</si>
  <si>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</si>
  <si>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</si>
  <si>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</si>
  <si>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</si>
  <si>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</si>
  <si>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</si>
  <si>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10746</t>
  </si>
  <si>
    <t>11402</t>
  </si>
  <si>
    <t>11403</t>
  </si>
  <si>
    <t>11404</t>
  </si>
  <si>
    <t>11405</t>
  </si>
  <si>
    <t>11406</t>
  </si>
  <si>
    <t>28786</t>
  </si>
  <si>
    <t>Risk 7</t>
  </si>
  <si>
    <t>แห่ง</t>
  </si>
  <si>
    <t>หมายเหตุ</t>
  </si>
  <si>
    <t>ผลการวิเคราะห์ประสิทธิภาพดังกล่าวใช้เพื่อประกอบการตรวจสอบกับข้อมูลจริงในพื้นที่</t>
  </si>
  <si>
    <t xml:space="preserve">ประเภท </t>
  </si>
  <si>
    <t>ผล</t>
  </si>
  <si>
    <t>คะแนน</t>
  </si>
  <si>
    <t>ลำดับ</t>
  </si>
  <si>
    <t>เขต</t>
  </si>
  <si>
    <t>หน่วยบริการ</t>
  </si>
  <si>
    <t>ประเภทService Plan</t>
  </si>
  <si>
    <t>จำนวนเตียงจริง_2560</t>
  </si>
  <si>
    <t>ปชก. UC ณ กค.60</t>
  </si>
  <si>
    <t>Group ID</t>
  </si>
  <si>
    <t>เชียงราย</t>
  </si>
  <si>
    <t>เชียงรายประชานุเคราะห์,รพศ.</t>
  </si>
  <si>
    <t>รพศ.</t>
  </si>
  <si>
    <t>A</t>
  </si>
  <si>
    <t>รพท./รพศ.A &gt;700 to &lt;1000</t>
  </si>
  <si>
    <t>เทิง,รพช.</t>
  </si>
  <si>
    <t>รพช.</t>
  </si>
  <si>
    <t>F1</t>
  </si>
  <si>
    <t>รพช.F1 50,000-100,000</t>
  </si>
  <si>
    <t>พาน,รพช.</t>
  </si>
  <si>
    <t>ป่าแดด,รพช.</t>
  </si>
  <si>
    <t>F2</t>
  </si>
  <si>
    <t>รพช.F2 &lt;=30,000</t>
  </si>
  <si>
    <t>แม่จัน,รพช.</t>
  </si>
  <si>
    <t>M2</t>
  </si>
  <si>
    <t>รพช.M2 &gt;100</t>
  </si>
  <si>
    <t>เชียงแสน,รพช.</t>
  </si>
  <si>
    <t>รพช.F2 30,000-=60,000</t>
  </si>
  <si>
    <t>แม่สาย,รพช.</t>
  </si>
  <si>
    <t>รพช.M2 &lt;=100</t>
  </si>
  <si>
    <t>แม่สรวย,รพช.</t>
  </si>
  <si>
    <t>รพช.F2 60,000-90,000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</si>
  <si>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</si>
  <si>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</si>
  <si>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</si>
  <si>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</si>
  <si>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</si>
  <si>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</si>
  <si>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</si>
  <si>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</si>
  <si>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รพช.F1 &lt;=50,000</t>
  </si>
  <si>
    <t>สมเด็จพระญาณสังวร,รพช.</t>
  </si>
  <si>
    <t>ดอยหลวง,รพช.</t>
  </si>
  <si>
    <t>F3</t>
  </si>
  <si>
    <t>รพช.F3 &lt;=15,000</t>
  </si>
  <si>
    <t>เชียงใหม่</t>
  </si>
  <si>
    <t>นครพิงค์,รพศ.</t>
  </si>
  <si>
    <t>รพท./รพศ.A &lt;=700</t>
  </si>
  <si>
    <t>จอมทอง,รพท.</t>
  </si>
  <si>
    <t>รพท.</t>
  </si>
  <si>
    <t>M1</t>
  </si>
  <si>
    <t>รพช./รพท.M1 &gt;200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</si>
  <si>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</si>
  <si>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</si>
  <si>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</si>
  <si>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</si>
  <si>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</si>
  <si>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</si>
  <si>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</si>
  <si>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</si>
  <si>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</si>
  <si>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</si>
  <si>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</si>
  <si>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</si>
  <si>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</si>
  <si>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</si>
  <si>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</si>
  <si>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</si>
  <si>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</si>
  <si>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</si>
  <si>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</si>
  <si>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</si>
  <si>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</si>
  <si>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</si>
  <si>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</t>
  </si>
  <si>
    <t>น่าน,รพท.</t>
  </si>
  <si>
    <t>S</t>
  </si>
  <si>
    <t>รพท.S &gt;400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</si>
  <si>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</si>
  <si>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</si>
  <si>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</si>
  <si>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</si>
  <si>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</si>
  <si>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</si>
  <si>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</si>
  <si>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</si>
  <si>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</si>
  <si>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</si>
  <si>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</si>
  <si>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</si>
  <si>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</si>
  <si>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</si>
  <si>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รพช.F3 15,000-25,000</t>
  </si>
  <si>
    <t>พะเยา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</si>
  <si>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</si>
  <si>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</si>
  <si>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</si>
  <si>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</si>
  <si>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</si>
  <si>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</si>
  <si>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</si>
  <si>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</si>
  <si>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รพช.Is.any Pop</t>
  </si>
  <si>
    <t>ภูกามยาว,รพช.</t>
  </si>
  <si>
    <t>แพร่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</si>
  <si>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</si>
  <si>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</si>
  <si>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</si>
  <si>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</si>
  <si>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</si>
  <si>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</si>
  <si>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</si>
  <si>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</si>
  <si>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แม่ฮ่องสอน</t>
  </si>
  <si>
    <t>ศรีสังวาลย์,รพท.</t>
  </si>
  <si>
    <t>รพท.S &lt;=400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</si>
  <si>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</si>
  <si>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</si>
  <si>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</si>
  <si>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</si>
  <si>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</si>
  <si>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</si>
  <si>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</si>
  <si>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</si>
  <si>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</si>
  <si>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</si>
  <si>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</si>
  <si>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</si>
  <si>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</si>
  <si>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</si>
  <si>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</si>
  <si>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</si>
  <si>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</si>
  <si>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</si>
  <si>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</si>
  <si>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</si>
  <si>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</si>
  <si>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</si>
  <si>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</si>
  <si>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</si>
  <si>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</si>
  <si>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</si>
  <si>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</si>
  <si>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</si>
  <si>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</si>
  <si>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ตาก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</si>
  <si>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</si>
  <si>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</si>
  <si>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</si>
  <si>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</si>
  <si>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</si>
  <si>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</si>
  <si>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</si>
  <si>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</si>
  <si>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</si>
  <si>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รพช.F3 &gt;=25,000</t>
  </si>
  <si>
    <t>พิษณุโลก</t>
  </si>
  <si>
    <t>พุทธชินราช,รพศ.</t>
  </si>
  <si>
    <t>รพศ.A &gt;1000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</si>
  <si>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</si>
  <si>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</si>
  <si>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</si>
  <si>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</si>
  <si>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</si>
  <si>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</si>
  <si>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</si>
  <si>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</si>
  <si>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</si>
  <si>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</si>
  <si>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</si>
  <si>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</si>
  <si>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</si>
  <si>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</si>
  <si>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</si>
  <si>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</si>
  <si>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</si>
  <si>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</si>
  <si>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</si>
  <si>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</si>
  <si>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</si>
  <si>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</si>
  <si>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</si>
  <si>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</si>
  <si>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</si>
  <si>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</si>
  <si>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</si>
  <si>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</si>
  <si>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</si>
  <si>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</si>
  <si>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</si>
  <si>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</si>
  <si>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</si>
  <si>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</si>
  <si>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</si>
  <si>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</si>
  <si>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</si>
  <si>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</si>
  <si>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</si>
  <si>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</si>
  <si>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</si>
  <si>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</si>
  <si>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</si>
  <si>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</si>
  <si>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</si>
  <si>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</si>
  <si>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</si>
  <si>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</si>
  <si>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</si>
  <si>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</si>
  <si>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</si>
  <si>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</si>
  <si>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</si>
  <si>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</si>
  <si>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</si>
  <si>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</si>
  <si>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</si>
  <si>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</si>
  <si>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</si>
  <si>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</si>
  <si>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</si>
  <si>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</si>
  <si>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นครสวรรค์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</si>
  <si>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</si>
  <si>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</si>
  <si>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</si>
  <si>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</si>
  <si>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</si>
  <si>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</si>
  <si>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</si>
  <si>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</si>
  <si>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</si>
  <si>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</si>
  <si>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</si>
  <si>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</si>
  <si>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</si>
  <si>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</si>
  <si>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</si>
  <si>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</si>
  <si>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</si>
  <si>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</si>
  <si>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</si>
  <si>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</si>
  <si>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</si>
  <si>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</si>
  <si>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</si>
  <si>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</si>
  <si>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</si>
  <si>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</si>
  <si>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</si>
  <si>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</si>
  <si>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</si>
  <si>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</si>
  <si>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</si>
  <si>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</si>
  <si>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</si>
  <si>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</si>
  <si>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</si>
  <si>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</si>
  <si>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</t>
  </si>
  <si>
    <t>นครนายก,รพท.</t>
  </si>
  <si>
    <t>ปากพลี,รพช.</t>
  </si>
  <si>
    <t>บ้านนา,รพช.</t>
  </si>
  <si>
    <t>องครักษ์,รพช.</t>
  </si>
  <si>
    <t>นนทบุรี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</si>
  <si>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</si>
  <si>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</si>
  <si>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</si>
  <si>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</si>
  <si>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</si>
  <si>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</si>
  <si>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</si>
  <si>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ปทุมธานี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</si>
  <si>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</si>
  <si>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</si>
  <si>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</si>
  <si>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</si>
  <si>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</si>
  <si>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</si>
  <si>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</si>
  <si>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</si>
  <si>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</t>
  </si>
  <si>
    <t>พระนครศรีอยุธยา,รพศ.</t>
  </si>
  <si>
    <t>เสนา,รพท.</t>
  </si>
  <si>
    <t>รพช./รพท.M1 &lt;=200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</si>
  <si>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</si>
  <si>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</si>
  <si>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</si>
  <si>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</si>
  <si>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</si>
  <si>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</si>
  <si>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</si>
  <si>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</si>
  <si>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</si>
  <si>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</si>
  <si>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</si>
  <si>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</si>
  <si>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</si>
  <si>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</si>
  <si>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ลพบุรี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</si>
  <si>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</si>
  <si>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</si>
  <si>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</si>
  <si>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</si>
  <si>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</si>
  <si>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</si>
  <si>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</si>
  <si>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</si>
  <si>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</si>
  <si>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</si>
  <si>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</si>
  <si>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</si>
  <si>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</si>
  <si>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</si>
  <si>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</si>
  <si>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</si>
  <si>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</si>
  <si>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</si>
  <si>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</si>
  <si>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</si>
  <si>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</si>
  <si>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</si>
  <si>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</si>
  <si>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</si>
  <si>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</si>
  <si>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</si>
  <si>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</si>
  <si>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</si>
  <si>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</si>
  <si>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</si>
  <si>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</si>
  <si>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</si>
  <si>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</si>
  <si>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</si>
  <si>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</si>
  <si>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</si>
  <si>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</si>
  <si>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</si>
  <si>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</si>
  <si>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กาญจนบุรี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</si>
  <si>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</si>
  <si>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</si>
  <si>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</si>
  <si>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</si>
  <si>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</si>
  <si>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</si>
  <si>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</si>
  <si>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</si>
  <si>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</si>
  <si>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</si>
  <si>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</si>
  <si>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</si>
  <si>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</si>
  <si>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</si>
  <si>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</si>
  <si>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</si>
  <si>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</si>
  <si>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</si>
  <si>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</si>
  <si>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</si>
  <si>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</si>
  <si>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</si>
  <si>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</si>
  <si>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</si>
  <si>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</si>
  <si>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</si>
  <si>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</si>
  <si>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</si>
  <si>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</si>
  <si>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</si>
  <si>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</si>
  <si>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</si>
  <si>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</si>
  <si>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</si>
  <si>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เพชรบุรี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</si>
  <si>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</si>
  <si>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</si>
  <si>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</si>
  <si>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</si>
  <si>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</si>
  <si>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</si>
  <si>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</si>
  <si>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</si>
  <si>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</si>
  <si>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</si>
  <si>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</si>
  <si>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</si>
  <si>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</si>
  <si>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</si>
  <si>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</si>
  <si>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</si>
  <si>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</si>
  <si>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</si>
  <si>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</si>
  <si>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</si>
  <si>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สมุทรสงคราม</t>
  </si>
  <si>
    <t>สมเด็จพระพุทธเลิศหล้า,รพท.</t>
  </si>
  <si>
    <t>นภาลัย,รพช.</t>
  </si>
  <si>
    <t>อัมพวา,รพช.</t>
  </si>
  <si>
    <t>สมุทรสาคร</t>
  </si>
  <si>
    <t>สมุทรสาคร,รพท.</t>
  </si>
  <si>
    <t>กระทุ่มแบน,รพท.</t>
  </si>
  <si>
    <t>สุพรรณบุรี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</si>
  <si>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</si>
  <si>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</si>
  <si>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</si>
  <si>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</si>
  <si>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</si>
  <si>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</si>
  <si>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</si>
  <si>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</si>
  <si>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</si>
  <si>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</si>
  <si>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จันทบุรี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</si>
  <si>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</si>
  <si>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</si>
  <si>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</si>
  <si>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</si>
  <si>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</si>
  <si>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</si>
  <si>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</si>
  <si>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</si>
  <si>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</si>
  <si>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</si>
  <si>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</si>
  <si>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</si>
  <si>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ฉะเชิงเทรา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</si>
  <si>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</si>
  <si>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</si>
  <si>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</si>
  <si>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</si>
  <si>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</si>
  <si>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</si>
  <si>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</si>
  <si>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</si>
  <si>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</si>
  <si>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</si>
  <si>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</si>
  <si>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ชลบุรี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</si>
  <si>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</si>
  <si>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</si>
  <si>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</si>
  <si>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</si>
  <si>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</si>
  <si>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</si>
  <si>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</si>
  <si>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</si>
  <si>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</si>
  <si>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</si>
  <si>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</si>
  <si>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</si>
  <si>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</si>
  <si>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</si>
  <si>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</si>
  <si>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</si>
  <si>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</si>
  <si>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</si>
  <si>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</si>
  <si>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</si>
  <si>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ปราจีนบุรี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</si>
  <si>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</si>
  <si>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</si>
  <si>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</si>
  <si>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</si>
  <si>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</si>
  <si>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</si>
  <si>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</si>
  <si>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</t>
  </si>
  <si>
    <t>ระยอง,รพศ.</t>
  </si>
  <si>
    <t>เฉลิมพระเกียรติสมเด็จพระเทพรัตนราชสุดาฯ สยามบรมราชกุมารี ระยอง,รพท.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</si>
  <si>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</si>
  <si>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</si>
  <si>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</si>
  <si>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</si>
  <si>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</si>
  <si>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</si>
  <si>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</si>
  <si>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สมุทรปราการ</t>
  </si>
  <si>
    <t>สมุทรปราการ,รพท.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</si>
  <si>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</si>
  <si>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</si>
  <si>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</si>
  <si>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</si>
  <si>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</si>
  <si>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สระแก้ว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</si>
  <si>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</si>
  <si>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</si>
  <si>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</si>
  <si>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</si>
  <si>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</si>
  <si>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</si>
  <si>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</si>
  <si>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</si>
  <si>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</si>
  <si>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กาฬสินธุ์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</si>
  <si>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</si>
  <si>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</si>
  <si>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</si>
  <si>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</si>
  <si>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</si>
  <si>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</si>
  <si>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</si>
  <si>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</si>
  <si>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</si>
  <si>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</si>
  <si>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</si>
  <si>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</si>
  <si>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</si>
  <si>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</si>
  <si>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</si>
  <si>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</si>
  <si>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</si>
  <si>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</si>
  <si>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</si>
  <si>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</si>
  <si>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</si>
  <si>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</si>
  <si>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</si>
  <si>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</si>
  <si>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</si>
  <si>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</si>
  <si>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</si>
  <si>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</si>
  <si>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</si>
  <si>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</si>
  <si>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</si>
  <si>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</si>
  <si>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</si>
  <si>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</si>
  <si>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</si>
  <si>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</si>
  <si>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</si>
  <si>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</si>
  <si>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</si>
  <si>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</si>
  <si>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</si>
  <si>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</si>
  <si>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</si>
  <si>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</si>
  <si>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</si>
  <si>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</si>
  <si>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</si>
  <si>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</si>
  <si>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</si>
  <si>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</si>
  <si>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</si>
  <si>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</si>
  <si>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</si>
  <si>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</si>
  <si>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</si>
  <si>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</si>
  <si>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</si>
  <si>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</si>
  <si>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</si>
  <si>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ร้อยเอ็ด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</si>
  <si>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</si>
  <si>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</si>
  <si>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</si>
  <si>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</si>
  <si>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</si>
  <si>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</si>
  <si>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</si>
  <si>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</si>
  <si>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</si>
  <si>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</si>
  <si>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</si>
  <si>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</si>
  <si>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</si>
  <si>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</si>
  <si>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</si>
  <si>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</si>
  <si>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</si>
  <si>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</si>
  <si>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</si>
  <si>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</si>
  <si>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นครพนม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</si>
  <si>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</si>
  <si>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</si>
  <si>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</si>
  <si>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</si>
  <si>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</si>
  <si>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</si>
  <si>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</si>
  <si>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</si>
  <si>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</si>
  <si>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</si>
  <si>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</si>
  <si>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</si>
  <si>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</si>
  <si>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</si>
  <si>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</si>
  <si>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</si>
  <si>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</si>
  <si>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</si>
  <si>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</si>
  <si>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</si>
  <si>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</si>
  <si>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</si>
  <si>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</si>
  <si>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</si>
  <si>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</si>
  <si>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</si>
  <si>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</si>
  <si>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</si>
  <si>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</si>
  <si>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</si>
  <si>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</si>
  <si>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</si>
  <si>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</si>
  <si>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</si>
  <si>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</si>
  <si>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</si>
  <si>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</si>
  <si>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</si>
  <si>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</si>
  <si>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</si>
  <si>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</si>
  <si>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</si>
  <si>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</si>
  <si>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</si>
  <si>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</si>
  <si>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</si>
  <si>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</si>
  <si>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</si>
  <si>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</si>
  <si>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</si>
  <si>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</si>
  <si>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</si>
  <si>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</si>
  <si>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</si>
  <si>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</si>
  <si>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</si>
  <si>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</si>
  <si>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</si>
  <si>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</si>
  <si>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</si>
  <si>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</si>
  <si>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</si>
  <si>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</si>
  <si>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</si>
  <si>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</si>
  <si>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</si>
  <si>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</si>
  <si>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</si>
  <si>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</si>
  <si>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</si>
  <si>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</si>
  <si>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</si>
  <si>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</si>
  <si>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</si>
  <si>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</si>
  <si>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</si>
  <si>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</si>
  <si>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</si>
  <si>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</si>
  <si>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</si>
  <si>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</si>
  <si>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</si>
  <si>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</si>
  <si>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</si>
  <si>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</si>
  <si>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</si>
  <si>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</si>
  <si>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</si>
  <si>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</si>
  <si>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</si>
  <si>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</si>
  <si>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</si>
  <si>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</si>
  <si>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</si>
  <si>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ชัยภูมิ</t>
  </si>
  <si>
    <t>ซับใหญ่,รพช.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</si>
  <si>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</si>
  <si>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</si>
  <si>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</si>
  <si>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</si>
  <si>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</si>
  <si>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</si>
  <si>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</si>
  <si>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</si>
  <si>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</si>
  <si>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</si>
  <si>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</si>
  <si>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</si>
  <si>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</si>
  <si>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</si>
  <si>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</si>
  <si>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นครราชสีมา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</si>
  <si>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</si>
  <si>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</si>
  <si>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</si>
  <si>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</si>
  <si>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</si>
  <si>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</si>
  <si>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</si>
  <si>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</si>
  <si>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</si>
  <si>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</si>
  <si>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</si>
  <si>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</si>
  <si>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</si>
  <si>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</si>
  <si>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</si>
  <si>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</si>
  <si>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</si>
  <si>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</si>
  <si>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</si>
  <si>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</si>
  <si>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</si>
  <si>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</si>
  <si>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</si>
  <si>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</si>
  <si>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</si>
  <si>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</si>
  <si>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</si>
  <si>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</si>
  <si>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</si>
  <si>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</si>
  <si>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</si>
  <si>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</si>
  <si>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</si>
  <si>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</si>
  <si>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</si>
  <si>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</si>
  <si>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</si>
  <si>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</si>
  <si>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</si>
  <si>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</si>
  <si>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</si>
  <si>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</si>
  <si>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</si>
  <si>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</si>
  <si>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</si>
  <si>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</si>
  <si>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</si>
  <si>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</si>
  <si>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</si>
  <si>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</si>
  <si>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</si>
  <si>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</si>
  <si>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</si>
  <si>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</si>
  <si>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</si>
  <si>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</si>
  <si>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</si>
  <si>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</si>
  <si>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</si>
  <si>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</si>
  <si>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</si>
  <si>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</si>
  <si>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</si>
  <si>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</si>
  <si>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</si>
  <si>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</si>
  <si>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</si>
  <si>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</si>
  <si>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</si>
  <si>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</si>
  <si>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</si>
  <si>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</si>
  <si>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</si>
  <si>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</si>
  <si>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</si>
  <si>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</si>
  <si>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</si>
  <si>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</si>
  <si>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</si>
  <si>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</si>
  <si>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</si>
  <si>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</si>
  <si>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</si>
  <si>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</si>
  <si>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</si>
  <si>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</si>
  <si>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</si>
  <si>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</si>
  <si>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</si>
  <si>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</si>
  <si>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</si>
  <si>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</si>
  <si>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</si>
  <si>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</si>
  <si>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</si>
  <si>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</si>
  <si>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</si>
  <si>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</si>
  <si>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</si>
  <si>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</si>
  <si>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</si>
  <si>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</si>
  <si>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</si>
  <si>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</si>
  <si>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</si>
  <si>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</si>
  <si>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</si>
  <si>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</si>
  <si>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</si>
  <si>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</si>
  <si>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</si>
  <si>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</si>
  <si>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</si>
  <si>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</si>
  <si>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</si>
  <si>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</si>
  <si>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</si>
  <si>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</si>
  <si>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</si>
  <si>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</si>
  <si>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</si>
  <si>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</si>
  <si>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</si>
  <si>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</si>
  <si>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อุบลราชธานี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</si>
  <si>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</si>
  <si>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</si>
  <si>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</si>
  <si>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</si>
  <si>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</si>
  <si>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</si>
  <si>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</si>
  <si>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</si>
  <si>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</si>
  <si>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</si>
  <si>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</si>
  <si>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</si>
  <si>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</si>
  <si>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</si>
  <si>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</si>
  <si>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</si>
  <si>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</si>
  <si>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</si>
  <si>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</si>
  <si>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</si>
  <si>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</si>
  <si>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</si>
  <si>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</si>
  <si>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</si>
  <si>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</si>
  <si>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</si>
  <si>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</si>
  <si>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</si>
  <si>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</si>
  <si>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</si>
  <si>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</si>
  <si>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</si>
  <si>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</si>
  <si>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</si>
  <si>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</si>
  <si>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</si>
  <si>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</si>
  <si>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</si>
  <si>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</si>
  <si>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</si>
  <si>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</si>
  <si>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</si>
  <si>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</si>
  <si>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</si>
  <si>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</si>
  <si>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</si>
  <si>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</si>
  <si>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</si>
  <si>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นครศรีธรรมราช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</si>
  <si>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</si>
  <si>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</si>
  <si>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</si>
  <si>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</si>
  <si>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</si>
  <si>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</si>
  <si>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</si>
  <si>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</si>
  <si>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</si>
  <si>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</si>
  <si>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</si>
  <si>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</si>
  <si>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</si>
  <si>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</si>
  <si>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</si>
  <si>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</si>
  <si>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</si>
  <si>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</si>
  <si>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</si>
  <si>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</si>
  <si>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</si>
  <si>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</si>
  <si>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</si>
  <si>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</si>
  <si>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</si>
  <si>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</si>
  <si>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</si>
  <si>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</si>
  <si>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</si>
  <si>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</si>
  <si>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</si>
  <si>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ภูเก็ต</t>
  </si>
  <si>
    <t>วชิระภูเก็ต,รพศ.</t>
  </si>
  <si>
    <t>ป่าตอง,รพช.</t>
  </si>
  <si>
    <t>ถลาง,รพช.</t>
  </si>
  <si>
    <t>ระนอง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</si>
  <si>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</si>
  <si>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</si>
  <si>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</si>
  <si>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</si>
  <si>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</si>
  <si>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</si>
  <si>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</si>
  <si>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</si>
  <si>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</si>
  <si>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</si>
  <si>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</si>
  <si>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</si>
  <si>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</si>
  <si>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</si>
  <si>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</si>
  <si>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</si>
  <si>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</si>
  <si>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</si>
  <si>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</si>
  <si>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</si>
  <si>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</si>
  <si>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</si>
  <si>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</si>
  <si>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</si>
  <si>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</si>
  <si>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</si>
  <si>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</si>
  <si>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</si>
  <si>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</si>
  <si>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</si>
  <si>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</si>
  <si>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</si>
  <si>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</si>
  <si>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</si>
  <si>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</si>
  <si>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</si>
  <si>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</si>
  <si>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</si>
  <si>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</si>
  <si>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</si>
  <si>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</si>
  <si>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</si>
  <si>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</si>
  <si>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</si>
  <si>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</si>
  <si>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</si>
  <si>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</si>
  <si>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</si>
  <si>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</si>
  <si>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</si>
  <si>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</si>
  <si>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</si>
  <si>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</si>
  <si>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</si>
  <si>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</si>
  <si>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</si>
  <si>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</si>
  <si>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</si>
  <si>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</si>
  <si>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</si>
  <si>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</si>
  <si>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</si>
  <si>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</si>
  <si>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</si>
  <si>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</si>
  <si>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</si>
  <si>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</si>
  <si>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</si>
  <si>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</si>
  <si>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</si>
  <si>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</si>
  <si>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</si>
  <si>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</si>
  <si>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</si>
  <si>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</si>
  <si>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</si>
  <si>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</si>
  <si>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</si>
  <si>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</si>
  <si>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</si>
  <si>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</si>
  <si>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</si>
  <si>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</si>
  <si>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</si>
  <si>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</si>
  <si>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สงขลา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</si>
  <si>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</si>
  <si>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</si>
  <si>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</si>
  <si>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</si>
  <si>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</si>
  <si>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</si>
  <si>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</si>
  <si>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</si>
  <si>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</si>
  <si>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</si>
  <si>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</si>
  <si>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</si>
  <si>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</si>
  <si>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</si>
  <si>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</si>
  <si>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</si>
  <si>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</si>
  <si>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</si>
  <si>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</si>
  <si>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</si>
  <si>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</si>
  <si>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</si>
  <si>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</si>
  <si>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</si>
  <si>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</si>
  <si>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ระดับ 7</t>
  </si>
  <si>
    <t>ระดับ 6</t>
  </si>
  <si>
    <t>ระดับ 5</t>
  </si>
  <si>
    <t>ระดับ 4</t>
  </si>
  <si>
    <t>ระดับ 3</t>
  </si>
  <si>
    <t>ระดับ 2</t>
  </si>
  <si>
    <t>ระดับ 1</t>
  </si>
  <si>
    <t>ระดับ 0</t>
  </si>
  <si>
    <t>ร้อยละ</t>
  </si>
  <si>
    <t>รายได้รวม(ไม่รวมงบลงทุน)</t>
  </si>
  <si>
    <t>ค่าใช้จ่ายรวม(ไม่รวมค่าเสื่อมและตัดจำหน่าย)</t>
  </si>
  <si>
    <t>ผลการประเมิน</t>
  </si>
  <si>
    <t>ผลต่าง</t>
  </si>
  <si>
    <t>รายได้</t>
  </si>
  <si>
    <t xml:space="preserve"> คชจ.</t>
  </si>
  <si>
    <t>รายได้หรือคชจ.</t>
  </si>
  <si>
    <t>ต้นทุน Quick Method</t>
  </si>
  <si>
    <t>ต้นทุนบริการผู้ป่วยนอก</t>
  </si>
  <si>
    <t xml:space="preserve"> ต้นทุนบริการผู้ป่วยใน </t>
  </si>
  <si>
    <t>TypeID</t>
  </si>
  <si>
    <t>Group</t>
  </si>
  <si>
    <t xml:space="preserve"> ต้นทุนบริการผู้ป่วยนอก </t>
  </si>
  <si>
    <t xml:space="preserve"> จำนวนครั้งผู้ป่วยนอก (ครั้ง) </t>
  </si>
  <si>
    <t xml:space="preserve"> ต้นทุนบริการผู้ป่วยนอกต่อครั้ง  </t>
  </si>
  <si>
    <t xml:space="preserve"> Mean+1SD </t>
  </si>
  <si>
    <t xml:space="preserve"> ต้นทุนบริการผู้ป่วยใน (บาท) </t>
  </si>
  <si>
    <t>Sum AdjRW</t>
  </si>
  <si>
    <t xml:space="preserve"> ต้นทุนบริการผู้ป่วยในต่อAdjRW </t>
  </si>
  <si>
    <t>Mean+1SD</t>
  </si>
  <si>
    <t>OP</t>
  </si>
  <si>
    <t>IP</t>
  </si>
  <si>
    <t>OP&amp;IP</t>
  </si>
  <si>
    <t>สมเด็จพระบรมราชินีนาถ ณ อำเภอนาทวี,รพช.</t>
  </si>
  <si>
    <t>M2 &lt;=100</t>
  </si>
  <si>
    <t>รพศ.A &lt;=700</t>
  </si>
  <si>
    <t>รพท.M1 &gt;200</t>
  </si>
  <si>
    <t>รพท.M1 &lt;=200</t>
  </si>
  <si>
    <t>TypeID  ปี 2561</t>
  </si>
  <si>
    <t>Sevice Plan</t>
  </si>
  <si>
    <t>จำนวนเตียงจริง_2559</t>
  </si>
  <si>
    <t>ประชากร UC</t>
  </si>
  <si>
    <t>Group#2561</t>
  </si>
  <si>
    <t>LC</t>
  </si>
  <si>
    <t>รพ.เชียงรายประชานุเคราะห์</t>
  </si>
  <si>
    <t>รพ.เทิง</t>
  </si>
  <si>
    <t>รพ.พาน</t>
  </si>
  <si>
    <t>รพ.ป่าแดด</t>
  </si>
  <si>
    <t>รพ.แม่จัน</t>
  </si>
  <si>
    <t>รพ.เชียงแสน</t>
  </si>
  <si>
    <t>รพ.แม่สาย</t>
  </si>
  <si>
    <t>รพ.แม่สรวย</t>
  </si>
  <si>
    <t>รพ.เวียงป่าเป้า</t>
  </si>
  <si>
    <t>รพ.พญาเม็งราย</t>
  </si>
  <si>
    <t>รพ.เวียงแก่น</t>
  </si>
  <si>
    <t>รพ.ขุนตาล</t>
  </si>
  <si>
    <t>รพ.แม่ฟ้าหลวง</t>
  </si>
  <si>
    <t>รพ.แม่ลาว</t>
  </si>
  <si>
    <t>รพ.เวียงเชียงรุ้ง</t>
  </si>
  <si>
    <t>รพ.สมเด็จพระยุพราชเชียงของ</t>
  </si>
  <si>
    <t>รพ.สมเด็จพระญาณสังวร</t>
  </si>
  <si>
    <t>รพ.ดอยหลวง</t>
  </si>
  <si>
    <t>รพ.นครพิงค์</t>
  </si>
  <si>
    <t>รพ.จอมทอง</t>
  </si>
  <si>
    <t>รพ.เทพรัตนเวชชานุกูลเฉลิมพระเกียรติ ๖๐ พรรษา</t>
  </si>
  <si>
    <t>รพ.เชียงดาว</t>
  </si>
  <si>
    <t>รพ.ดอยสะเก็ด</t>
  </si>
  <si>
    <t>รพ.แม่แตง</t>
  </si>
  <si>
    <t>รพ.สะเมิง</t>
  </si>
  <si>
    <t>รพ.ฝาง</t>
  </si>
  <si>
    <t>รพ.แม่อาย</t>
  </si>
  <si>
    <t>รพ.พร้าว</t>
  </si>
  <si>
    <t>รพ.สันป่าตอง</t>
  </si>
  <si>
    <t>รพ.สันกำแพง</t>
  </si>
  <si>
    <t>รพ.สันทราย</t>
  </si>
  <si>
    <t>รพ.หางดง</t>
  </si>
  <si>
    <t>รพ.ฮอด</t>
  </si>
  <si>
    <t>รพ.ดอยเต่า</t>
  </si>
  <si>
    <t>รพ.อมก๋อย</t>
  </si>
  <si>
    <t>รพ.สารภี</t>
  </si>
  <si>
    <t>รพ.เวียงแหง</t>
  </si>
  <si>
    <t>รพ.ไชยปราการ</t>
  </si>
  <si>
    <t>รพ.แม่วาง</t>
  </si>
  <si>
    <t>รพ.แม่ออน</t>
  </si>
  <si>
    <t>รพ.ดอยหล่อ</t>
  </si>
  <si>
    <t>รพ.วัดจันทร์เฉลิมพระเกียรติ ๘๐ พรรษา</t>
  </si>
  <si>
    <t>รพ.น่าน</t>
  </si>
  <si>
    <t>รพ.แม่จริม</t>
  </si>
  <si>
    <t>รพ.บ้านหลวง</t>
  </si>
  <si>
    <t>รพ.นาน้อย</t>
  </si>
  <si>
    <t>รพ.ท่าวังผา</t>
  </si>
  <si>
    <t>รพ.เวียงสา</t>
  </si>
  <si>
    <t>รพ.ทุ่งช้าง</t>
  </si>
  <si>
    <t>รพ.เชียงกลาง</t>
  </si>
  <si>
    <t>รพ.นาหมื่น</t>
  </si>
  <si>
    <t>รพ.สันติสุข</t>
  </si>
  <si>
    <t>รพ.บ่อเกลือ</t>
  </si>
  <si>
    <t>รพ.สองแคว</t>
  </si>
  <si>
    <t>รพ.สมเด็จพระยุพราชปัว</t>
  </si>
  <si>
    <t>รพ.เฉลิมพระเกียรติ</t>
  </si>
  <si>
    <t>รพ.ภูเพียง</t>
  </si>
  <si>
    <t>รพ.พะเยา</t>
  </si>
  <si>
    <t>รพ.เชียงคำ</t>
  </si>
  <si>
    <t>รพ.จุน</t>
  </si>
  <si>
    <t>รพ.เชียงม่วน</t>
  </si>
  <si>
    <t>รพ.ดอกคำใต้</t>
  </si>
  <si>
    <t>รพ.ปง</t>
  </si>
  <si>
    <t>รพ.แม่ใจ</t>
  </si>
  <si>
    <t>รพ.ภูซาง</t>
  </si>
  <si>
    <t>รพ.ภูกามยาว</t>
  </si>
  <si>
    <t>รพ.แพร่</t>
  </si>
  <si>
    <t>รพ.ร้องกวาง</t>
  </si>
  <si>
    <t>รพ.ลอง</t>
  </si>
  <si>
    <t>รพ.สูงเม่น</t>
  </si>
  <si>
    <t>รพ.สอง</t>
  </si>
  <si>
    <t>รพ.วังชิ้น</t>
  </si>
  <si>
    <t>รพ.หนองม่วงไข่</t>
  </si>
  <si>
    <t>รพ.สมเด็จพระยุพราชเด่นชัย</t>
  </si>
  <si>
    <t>รพ.ศรีสังวาลย์</t>
  </si>
  <si>
    <t>รพ.ขุนยวม</t>
  </si>
  <si>
    <t>รพ.ปาย</t>
  </si>
  <si>
    <t>รพ.แม่สะเรียง</t>
  </si>
  <si>
    <t>รพ.แม่ลาน้อย</t>
  </si>
  <si>
    <t>รพ.สบเมย</t>
  </si>
  <si>
    <t>รพ.ปางมะผ้า</t>
  </si>
  <si>
    <t>รพ.ลำปาง</t>
  </si>
  <si>
    <t>รพ.แม่เมาะ</t>
  </si>
  <si>
    <t>รพ.เกาะคา</t>
  </si>
  <si>
    <t>รพ.เสริมงาม</t>
  </si>
  <si>
    <t>รพ.งาว</t>
  </si>
  <si>
    <t>รพ.แจ้ห่ม</t>
  </si>
  <si>
    <t>รพ.วังเหนือ</t>
  </si>
  <si>
    <t>รพ.เถิน</t>
  </si>
  <si>
    <t>รพ.แม่พริก</t>
  </si>
  <si>
    <t>รพ.แม่ทะ</t>
  </si>
  <si>
    <t>รพ.สบปราบ</t>
  </si>
  <si>
    <t>รพ.ห้างฉัตร</t>
  </si>
  <si>
    <t>รพ.เมืองปาน</t>
  </si>
  <si>
    <t>รพ.ลำพูน</t>
  </si>
  <si>
    <t>รพ.แม่ทา</t>
  </si>
  <si>
    <t>รพ.บ้านโฮ่ง</t>
  </si>
  <si>
    <t>รพ.ลี้</t>
  </si>
  <si>
    <t>รพ.ทุ่งหัวช้าง</t>
  </si>
  <si>
    <t>รพ.ป่าซาง</t>
  </si>
  <si>
    <t>รพ.บ้านธิ</t>
  </si>
  <si>
    <t>รพ.เวียงหนองล่อง</t>
  </si>
  <si>
    <t>รพ.สมเด็จพระเจ้าตากสินมหาราช</t>
  </si>
  <si>
    <t>รพ.แม่สอด</t>
  </si>
  <si>
    <t>รพ.บ้านตาก</t>
  </si>
  <si>
    <t>รพ.สามเงา</t>
  </si>
  <si>
    <t>รพ.แม่ระมาด</t>
  </si>
  <si>
    <t>รพ.ท่าสองยาง</t>
  </si>
  <si>
    <t>รพ.พบพระ</t>
  </si>
  <si>
    <t>รพ.อุ้มผาง</t>
  </si>
  <si>
    <t>รพ.วังเจ้า</t>
  </si>
  <si>
    <t>รพ.พุทธชินราช</t>
  </si>
  <si>
    <t>รพ.ชาติตระการ</t>
  </si>
  <si>
    <t>รพ.บางระกำ</t>
  </si>
  <si>
    <t>รพ.บางกระทุ่ม</t>
  </si>
  <si>
    <t>รพ.พรหมพิราม</t>
  </si>
  <si>
    <t>รพ.วัดโบสถ์</t>
  </si>
  <si>
    <t>รพ.วังทอง</t>
  </si>
  <si>
    <t>รพ.เนินมะปราง</t>
  </si>
  <si>
    <t>รพ.สมเด็จพระยุพราชนครไทย</t>
  </si>
  <si>
    <t>รพ.เพชรบูรณ์</t>
  </si>
  <si>
    <t>รพ.ชนแดน</t>
  </si>
  <si>
    <t>รพ.หล่มสัก</t>
  </si>
  <si>
    <t>รพ.วิเชียรบุรี</t>
  </si>
  <si>
    <t>รพ.ศรีเทพ</t>
  </si>
  <si>
    <t>รพ.หนองไผ่</t>
  </si>
  <si>
    <t>รพ.บึงสามพัน</t>
  </si>
  <si>
    <t>รพ.น้ำหนาว</t>
  </si>
  <si>
    <t>รพ.วังโป่ง</t>
  </si>
  <si>
    <t>รพ.เขาค้อ</t>
  </si>
  <si>
    <t>รพ.สมเด็จพระยุพราชหล่มเก่า</t>
  </si>
  <si>
    <t>รพ.สุโขทัย</t>
  </si>
  <si>
    <t>รพ.ศรีสังวรสุโขทัย</t>
  </si>
  <si>
    <t>รพ.บ้านด่านลานหอย</t>
  </si>
  <si>
    <t>รพ.คีรีมาศ</t>
  </si>
  <si>
    <t>รพ.กงไกรลาศ</t>
  </si>
  <si>
    <t>รพ.ศรีสัชนาลัย</t>
  </si>
  <si>
    <t>รพ.สวรรคโลก</t>
  </si>
  <si>
    <t>รพ.ศรีนคร</t>
  </si>
  <si>
    <t>รพ.ทุ่งเสลี่ยม</t>
  </si>
  <si>
    <t>รพ.อุตรดิตถ์</t>
  </si>
  <si>
    <t>รพ.ตรอน</t>
  </si>
  <si>
    <t>รพ.ท่าปลา</t>
  </si>
  <si>
    <t>รพ.น้ำปาด</t>
  </si>
  <si>
    <t>รพ.ฟากท่า</t>
  </si>
  <si>
    <t>รพ.บ้านโคก</t>
  </si>
  <si>
    <t>รพ.พิชัย</t>
  </si>
  <si>
    <t>รพ.ลับแล</t>
  </si>
  <si>
    <t>รพ.ทองแสนขัน</t>
  </si>
  <si>
    <t>รพ.กำแพงเพชร</t>
  </si>
  <si>
    <t>รพ.ทุ่งโพธิ์ทะเล</t>
  </si>
  <si>
    <t>รพ.ไทรงาม</t>
  </si>
  <si>
    <t>รพ.คลองลาน</t>
  </si>
  <si>
    <t>รพ.ขาณุวรลักษบุรี</t>
  </si>
  <si>
    <t>รพ.คลองขลุง</t>
  </si>
  <si>
    <t>รพ.พรานกระต่าย</t>
  </si>
  <si>
    <t>รพ.ลานกระบือ</t>
  </si>
  <si>
    <t>รพ.ทรายทองวัฒนา</t>
  </si>
  <si>
    <t>รพ.ปางศิลาทอง</t>
  </si>
  <si>
    <t>รพ.บึงสามัคคี</t>
  </si>
  <si>
    <t>รพ.โกสัมพีนคร</t>
  </si>
  <si>
    <t>รพ.ชัยนาทนเรนทร</t>
  </si>
  <si>
    <t>รพ.มโนรมย์</t>
  </si>
  <si>
    <t>รพ.วัดสิงห์</t>
  </si>
  <si>
    <t>รพ.สรรพยา</t>
  </si>
  <si>
    <t>รพ.สรรคบุรี</t>
  </si>
  <si>
    <t>รพ.หันคา</t>
  </si>
  <si>
    <t>รพ.หนองมะโมง</t>
  </si>
  <si>
    <t>รพ.เนินขาม</t>
  </si>
  <si>
    <t>รพ.สวรรค์ประชารักษ์</t>
  </si>
  <si>
    <t>รพ.โกรกพระ</t>
  </si>
  <si>
    <t>รพ.ชุมแสง</t>
  </si>
  <si>
    <t>รพ.หนองบัว</t>
  </si>
  <si>
    <t>รพ.บรรพตพิสัย</t>
  </si>
  <si>
    <t>รพ.เก้าเลี้ยว</t>
  </si>
  <si>
    <t>รพ.ตาคลี</t>
  </si>
  <si>
    <t>รพ.ท่าตะโก</t>
  </si>
  <si>
    <t>รพ.ไพศาลี</t>
  </si>
  <si>
    <t>รพ.พยุหะคีรี</t>
  </si>
  <si>
    <t>รพ.ลาดยาว</t>
  </si>
  <si>
    <t>รพ.ตากฟ้า</t>
  </si>
  <si>
    <t>รพ.แม่วงก์</t>
  </si>
  <si>
    <t>รพ.ชุมตาบง</t>
  </si>
  <si>
    <t>รพ.พิจิตร</t>
  </si>
  <si>
    <t>รพ.วังทรายพูน</t>
  </si>
  <si>
    <t>รพ.โพธิ์ประทับช้าง</t>
  </si>
  <si>
    <t>รพ.บางมูลนาก</t>
  </si>
  <si>
    <t>รพ.โพทะเล</t>
  </si>
  <si>
    <t>รพ.สามง่าม</t>
  </si>
  <si>
    <t>รพ.ทับคล้อ</t>
  </si>
  <si>
    <t>รพ.สมเด็จพระยุพราชตะพานหิน</t>
  </si>
  <si>
    <t>รพ.วชิรบารมี</t>
  </si>
  <si>
    <t>รพ.สากเหล็ก</t>
  </si>
  <si>
    <t>รพ.บึงนาราง</t>
  </si>
  <si>
    <t>รพ.ดงเจริญ</t>
  </si>
  <si>
    <t>รพ.อุทัยธานี</t>
  </si>
  <si>
    <t>รพ.ทัพทัน</t>
  </si>
  <si>
    <t>รพ.สว่างอารมณ์</t>
  </si>
  <si>
    <t>รพ.หนองฉาง</t>
  </si>
  <si>
    <t>รพ.หนองขาหย่าง</t>
  </si>
  <si>
    <t>รพ.บ้านไร่</t>
  </si>
  <si>
    <t>รพ.ลานสัก</t>
  </si>
  <si>
    <t>รพ.ห้วยคต</t>
  </si>
  <si>
    <t>รพ.นครนายก</t>
  </si>
  <si>
    <t>รพ.ปากพลี</t>
  </si>
  <si>
    <t>รพ.บ้านนา</t>
  </si>
  <si>
    <t>รพ.องครักษ์</t>
  </si>
  <si>
    <t>รพ.พระนั่งเกล้า</t>
  </si>
  <si>
    <t>รพ.บางกรวย</t>
  </si>
  <si>
    <t>รพ.บางใหญ่</t>
  </si>
  <si>
    <t>รพ.บางบัวทอง</t>
  </si>
  <si>
    <t>รพ.ไทรน้อย</t>
  </si>
  <si>
    <t>รพ.ปากเกร็ด</t>
  </si>
  <si>
    <t>รพ.บางบัวทอง ๒</t>
  </si>
  <si>
    <t>รพ.ปทุมธานี</t>
  </si>
  <si>
    <t>รพ.คลองหลวง</t>
  </si>
  <si>
    <t>รพ.ธัญบุรี</t>
  </si>
  <si>
    <t>รพ.ประชาธิปัตย์</t>
  </si>
  <si>
    <t>รพ.หนองเสือ</t>
  </si>
  <si>
    <t>รพ.ลาดหลุมแก้ว</t>
  </si>
  <si>
    <t>รพ.ลำลูกกา</t>
  </si>
  <si>
    <t>รพ.สามโคก</t>
  </si>
  <si>
    <t>รพ.พระนครศรีอยุธยา</t>
  </si>
  <si>
    <t>รพ.เสนา</t>
  </si>
  <si>
    <t>รพ.ท่าเรือ</t>
  </si>
  <si>
    <t>รพ.สมเด็จพระสังฆราช(นครหลวง)</t>
  </si>
  <si>
    <t>รพ.บางไทร</t>
  </si>
  <si>
    <t>รพ.บางบาล</t>
  </si>
  <si>
    <t>รพ.บางปะอิน</t>
  </si>
  <si>
    <t>รพ.บางปะหัน</t>
  </si>
  <si>
    <t>รพ.ผักไห่</t>
  </si>
  <si>
    <t>รพ.ภาชี</t>
  </si>
  <si>
    <t>รพ.ลาดบัวหลวง</t>
  </si>
  <si>
    <t>รพ.วังน้อย</t>
  </si>
  <si>
    <t>รพ.บางซ้าย</t>
  </si>
  <si>
    <t>รพ.อุทัย</t>
  </si>
  <si>
    <t>รพ.มหาราช</t>
  </si>
  <si>
    <t>รพ.บ้านแพรก</t>
  </si>
  <si>
    <t>รพ.พระนารายณ์มหาราช</t>
  </si>
  <si>
    <t>รพ.บ้านหมี่</t>
  </si>
  <si>
    <t>รพ.พัฒนานิคม</t>
  </si>
  <si>
    <t>รพ.โคกสำโรง</t>
  </si>
  <si>
    <t>รพ.ชัยบาดาล</t>
  </si>
  <si>
    <t>รพ.ท่าวุ้ง</t>
  </si>
  <si>
    <t>รพ.ท่าหลวง</t>
  </si>
  <si>
    <t>รพ.สระโบสถ์</t>
  </si>
  <si>
    <t>รพ.โคกเจริญ</t>
  </si>
  <si>
    <t>รพ.ลำสนธิ</t>
  </si>
  <si>
    <t>รพ.หนองม่วง</t>
  </si>
  <si>
    <t>รพ.สระบุรี</t>
  </si>
  <si>
    <t>รพ.พระพุทธบาท</t>
  </si>
  <si>
    <t>รพ.แก่งคอย</t>
  </si>
  <si>
    <t>รพ.หนองแค</t>
  </si>
  <si>
    <t>รพ.วิหารแดง</t>
  </si>
  <si>
    <t>รพ.หนองแซง</t>
  </si>
  <si>
    <t>รพ.บ้านหมอ</t>
  </si>
  <si>
    <t>รพ.ดอนพุด</t>
  </si>
  <si>
    <t>รพ.หนองโดน</t>
  </si>
  <si>
    <t>รพ.เสาไห้</t>
  </si>
  <si>
    <t>รพ.มวกเหล็ก</t>
  </si>
  <si>
    <t>รพ.วังม่วง</t>
  </si>
  <si>
    <t>รพ.สิงห์บุรี</t>
  </si>
  <si>
    <t>รพ.อินทร์บุรี</t>
  </si>
  <si>
    <t>รพ.บางระจัน</t>
  </si>
  <si>
    <t>รพ.ค่ายบางระจัน</t>
  </si>
  <si>
    <t>รพ.พรหมบุรี</t>
  </si>
  <si>
    <t>รพ.ท่าช้าง</t>
  </si>
  <si>
    <t>รพ.อ่างทอง</t>
  </si>
  <si>
    <t>รพ.ไชโย</t>
  </si>
  <si>
    <t>รพ.ป่าโมก</t>
  </si>
  <si>
    <t>รพ.โพธิ์ทอง</t>
  </si>
  <si>
    <t>รพ.แสวงหา</t>
  </si>
  <si>
    <t>รพ.วิเศษชัยชาญ</t>
  </si>
  <si>
    <t>รพ.สามโก้</t>
  </si>
  <si>
    <t>รพ.พหลพลพยุหเสนา</t>
  </si>
  <si>
    <t>รพ.มะการักษ์</t>
  </si>
  <si>
    <t>รพ.ไทรโยค</t>
  </si>
  <si>
    <t>รพ.สมเด็จพระปิยะมหาราชรมณียเขต</t>
  </si>
  <si>
    <t>รพ.บ่อพลอย</t>
  </si>
  <si>
    <t>รพ.ท่ากระดาน</t>
  </si>
  <si>
    <t>รพ.สมเด็จพระสังฆราชองค์ที่๑๙</t>
  </si>
  <si>
    <t>รพ.ทองผาภูมิ</t>
  </si>
  <si>
    <t>รพ.สังขละบุรี</t>
  </si>
  <si>
    <t>รพ.เจ้าคุณไพบูลย์พนมทวน</t>
  </si>
  <si>
    <t>รพ.เลาขวัญ</t>
  </si>
  <si>
    <t>รพ.ด่านมะขามเตี้ย</t>
  </si>
  <si>
    <t>รพ.สถานพระบารมี</t>
  </si>
  <si>
    <t>รพ.ศุกร์ศิริศรีสวัสดิ์</t>
  </si>
  <si>
    <t>รพ.ห้วยกระเจาเฉลิมพระเกียรติ ๘๐ พรรษา</t>
  </si>
  <si>
    <t>รพ.นครปฐม</t>
  </si>
  <si>
    <t>รพ.กำแพงแสน</t>
  </si>
  <si>
    <t>รพ.นครชัยศรี</t>
  </si>
  <si>
    <t>รพ.ห้วยพลู</t>
  </si>
  <si>
    <t>รพ.ดอนตูม</t>
  </si>
  <si>
    <t>รพ.บางเลน</t>
  </si>
  <si>
    <t>รพ.สามพราน</t>
  </si>
  <si>
    <t>รพ.พุทธมณฑล</t>
  </si>
  <si>
    <t>รพ.หลวงพ่อเปิ่น</t>
  </si>
  <si>
    <t>รพ.ประจวบคีรีขันธ์</t>
  </si>
  <si>
    <t>รพ.กุยบุรี</t>
  </si>
  <si>
    <t>รพ.ทับสะแก</t>
  </si>
  <si>
    <t>รพ.บางสะพาน</t>
  </si>
  <si>
    <t>รพ.บางสะพานน้อย</t>
  </si>
  <si>
    <t>รพ.ปราณบุรี</t>
  </si>
  <si>
    <t>รพ.หัวหิน</t>
  </si>
  <si>
    <t>รพ.สามร้อยยอด</t>
  </si>
  <si>
    <t>รพ.พระจอมเกล้า</t>
  </si>
  <si>
    <t>รพ.เขาย้อย</t>
  </si>
  <si>
    <t>รพ.หนองหญ้าปล้อง</t>
  </si>
  <si>
    <t>รพ.ชะอำ</t>
  </si>
  <si>
    <t>รพ.ท่ายาง</t>
  </si>
  <si>
    <t>รพ.บ้านลาด</t>
  </si>
  <si>
    <t>รพ.บ้านแหลม</t>
  </si>
  <si>
    <t>รพ.แก่งกระจาน</t>
  </si>
  <si>
    <t>รพ.ราชบุรี</t>
  </si>
  <si>
    <t>รพ.ดำเนินสะดวก</t>
  </si>
  <si>
    <t>รพ.บ้านโป่ง</t>
  </si>
  <si>
    <t>รพ.โพธาราม</t>
  </si>
  <si>
    <t>รพ.สวนผึ้ง</t>
  </si>
  <si>
    <t>รพ.บางแพ</t>
  </si>
  <si>
    <t>รพ.เจ็ดเสมียน</t>
  </si>
  <si>
    <t>รพ.ปากท่อ</t>
  </si>
  <si>
    <t>รพ.วัดเพลง</t>
  </si>
  <si>
    <t>รพ.สมเด็จพระยุพราชจอมบึง</t>
  </si>
  <si>
    <t>รพ.บ้านคา</t>
  </si>
  <si>
    <t>รพ.สมเด็จพระพุทธเลิศหล้า</t>
  </si>
  <si>
    <t>รพ.นภาลัย</t>
  </si>
  <si>
    <t>รพ.อัมพวา</t>
  </si>
  <si>
    <t>รพ.สมุทรสาคร</t>
  </si>
  <si>
    <t>รพ.กระทุ่มแบน</t>
  </si>
  <si>
    <t>รพ.เจ้าพระยายมราช</t>
  </si>
  <si>
    <t>รพ.สมเด็จพระสังฆราชองค์ที่๑๗</t>
  </si>
  <si>
    <t>รพ.เดิมบางนางบวช</t>
  </si>
  <si>
    <t>รพ.ด่านช้าง</t>
  </si>
  <si>
    <t>รพ.บางปลาม้า</t>
  </si>
  <si>
    <t>รพ.ศรีประจันต์</t>
  </si>
  <si>
    <t>รพ.ดอนเจดีย์</t>
  </si>
  <si>
    <t>รพ.สามชุก</t>
  </si>
  <si>
    <t>รพ.อู่ทอง</t>
  </si>
  <si>
    <t>รพ.หนองหญ้าไซ</t>
  </si>
  <si>
    <t>รพ.พระปกเกล้า</t>
  </si>
  <si>
    <t>รพ.ขลุง</t>
  </si>
  <si>
    <t>รพ.ท่าใหม่</t>
  </si>
  <si>
    <t>รพ.เขาสุกิม</t>
  </si>
  <si>
    <t>รพ.สองพี่น้อง</t>
  </si>
  <si>
    <t>รพ.โป่งน้ำร้อน</t>
  </si>
  <si>
    <t>รพ.มะขาม</t>
  </si>
  <si>
    <t>รพ.แหลมสิงห์</t>
  </si>
  <si>
    <t>รพ.สอยดาว</t>
  </si>
  <si>
    <t>รพ.แก่งหางแมว</t>
  </si>
  <si>
    <t>รพ.นายายอาม</t>
  </si>
  <si>
    <t>รพ.เขาคิชฌกูฏ</t>
  </si>
  <si>
    <t>รพ.พุทธโสธร</t>
  </si>
  <si>
    <t>รพ.ท่าตะเกียบ</t>
  </si>
  <si>
    <t>รพ.บางคล้า</t>
  </si>
  <si>
    <t>รพ.บางน้ำเปรี้ยว</t>
  </si>
  <si>
    <t>รพ.บางปะกง</t>
  </si>
  <si>
    <t>รพ.บ้านโพธิ์</t>
  </si>
  <si>
    <t>รพ.พนมสารคาม</t>
  </si>
  <si>
    <t>รพ.สนามชัยเขต</t>
  </si>
  <si>
    <t>รพ.แปลงยาว</t>
  </si>
  <si>
    <t>รพ.ราชสาส์น</t>
  </si>
  <si>
    <t>รพ.คลองเขื่อน</t>
  </si>
  <si>
    <t>รพ.ชลบุรี</t>
  </si>
  <si>
    <t>รพ.บ้านบึง</t>
  </si>
  <si>
    <t>รพ.หนองใหญ่</t>
  </si>
  <si>
    <t>รพ.บางละมุง</t>
  </si>
  <si>
    <t>รพ.วัดญาณสังวราราม</t>
  </si>
  <si>
    <t>รพ.พานทอง</t>
  </si>
  <si>
    <t>รพ.พนัสนิคม</t>
  </si>
  <si>
    <t>รพ.แหลมฉบัง</t>
  </si>
  <si>
    <t>รพ.เกาะสีชัง</t>
  </si>
  <si>
    <t>รพ.สัตหีบกม๑๐</t>
  </si>
  <si>
    <t>รพ.บ่อทอง</t>
  </si>
  <si>
    <t>รพ.เกาะจันทร์</t>
  </si>
  <si>
    <t>รพ.ตราด</t>
  </si>
  <si>
    <t>รพ.คลองใหญ่</t>
  </si>
  <si>
    <t>รพ.เขาสมิง</t>
  </si>
  <si>
    <t>รพ.บ่อไร่</t>
  </si>
  <si>
    <t>รพ.แหลมงอบ</t>
  </si>
  <si>
    <t>รพ.เกาะกูด</t>
  </si>
  <si>
    <t>รพ.เกาะช้าง</t>
  </si>
  <si>
    <t>รพ.เจ้าพระยาอภัยภูเบศร</t>
  </si>
  <si>
    <t>รพ.กบินทร์บุรี</t>
  </si>
  <si>
    <t>รพ.นาดี</t>
  </si>
  <si>
    <t>รพ.บ้านสร้าง</t>
  </si>
  <si>
    <t>รพ.ประจันตคาม</t>
  </si>
  <si>
    <t>รพ.ศรีมหาโพธิ</t>
  </si>
  <si>
    <t>รพ.ศรีมโหสถ</t>
  </si>
  <si>
    <t>รพ.ระยอง</t>
  </si>
  <si>
    <t>รพ.เฉลิมพระเกียรติสมเด็จพระเทพรัตนราชสุดาฯ สยามบรมราชกุมารี ระยอง</t>
  </si>
  <si>
    <t>รพ.บ้านฉาง</t>
  </si>
  <si>
    <t>รพ.แกลง</t>
  </si>
  <si>
    <t>รพ.วังจันทร์</t>
  </si>
  <si>
    <t>รพ.บ้านค่าย</t>
  </si>
  <si>
    <t>รพ.ปลวกแดง</t>
  </si>
  <si>
    <t>รพ.นิคมพัฒนา</t>
  </si>
  <si>
    <t>รพ.เขาชะเมาเฉลิมพระเกียรติ ๘๐ พรรษา</t>
  </si>
  <si>
    <t>รพ.สมุทรปราการ</t>
  </si>
  <si>
    <t>รพ.บางบ่อ</t>
  </si>
  <si>
    <t>รพ.บางพลี</t>
  </si>
  <si>
    <t>รพ.บางจาก</t>
  </si>
  <si>
    <t>รพ.พระสมุทรเจดีย์สวาทยานนท์</t>
  </si>
  <si>
    <t>รพ.บางเสาธง</t>
  </si>
  <si>
    <t>รพ.สมเด็จพระยุพราชสระแก้ว</t>
  </si>
  <si>
    <t>รพ.คลองหาด</t>
  </si>
  <si>
    <t>รพ.ตาพระยา</t>
  </si>
  <si>
    <t>รพ.วังน้ำเย็น</t>
  </si>
  <si>
    <t>รพ.วัฒนานคร</t>
  </si>
  <si>
    <t>รพ.อรัญประเทศ</t>
  </si>
  <si>
    <t>รพ.เขาฉกรรจ์</t>
  </si>
  <si>
    <t>รพ.วังสมบูรณ์</t>
  </si>
  <si>
    <t>รพ.โคกสูง</t>
  </si>
  <si>
    <t>รพ.กาฬสินธุ์</t>
  </si>
  <si>
    <t>รพ.นามน</t>
  </si>
  <si>
    <t>รพ.กมลาไสย</t>
  </si>
  <si>
    <t>รพ.ร่องคำ</t>
  </si>
  <si>
    <t>รพ.เขาวง</t>
  </si>
  <si>
    <t>รพ.ยางตลาด</t>
  </si>
  <si>
    <t>รพ.ห้วยเม็ก</t>
  </si>
  <si>
    <t>รพ.สหัสขันธ์</t>
  </si>
  <si>
    <t>รพ.คำม่วง</t>
  </si>
  <si>
    <t>รพ.ท่าคันโท</t>
  </si>
  <si>
    <t>รพ.หนองกุงศรี</t>
  </si>
  <si>
    <t>รพ.สมเด็จ</t>
  </si>
  <si>
    <t>รพ.ห้วยผึ้ง</t>
  </si>
  <si>
    <t>รพ.สมเด็จพระยุพราชกุฉินารายณ์</t>
  </si>
  <si>
    <t>รพ.นาคู</t>
  </si>
  <si>
    <t>รพ.ฆ้องชัย</t>
  </si>
  <si>
    <t>รพ.ดอนจาน</t>
  </si>
  <si>
    <t>รพ.สามชัย</t>
  </si>
  <si>
    <t>รพ.ขอนแก่น</t>
  </si>
  <si>
    <t>รพ.บ้านฝาง</t>
  </si>
  <si>
    <t>รพ.พระยืน</t>
  </si>
  <si>
    <t>รพ.หนองเรือ</t>
  </si>
  <si>
    <t>รพ.ชุมแพ</t>
  </si>
  <si>
    <t>รพ.สีชมพู</t>
  </si>
  <si>
    <t>รพ.น้ำพอง</t>
  </si>
  <si>
    <t>รพ.อุบลรัตน์</t>
  </si>
  <si>
    <t>รพ.บ้านไผ่</t>
  </si>
  <si>
    <t>รพ.เปือยน้อย</t>
  </si>
  <si>
    <t>รพ.พล</t>
  </si>
  <si>
    <t>รพ.แวงใหญ่</t>
  </si>
  <si>
    <t>รพ.แวงน้อย</t>
  </si>
  <si>
    <t>รพ.หนองสองห้อง</t>
  </si>
  <si>
    <t>รพ.ภูเวียง</t>
  </si>
  <si>
    <t>รพ.มัญจาคีรี</t>
  </si>
  <si>
    <t>รพ.ชนบท</t>
  </si>
  <si>
    <t>รพ.เขาสวนกวาง</t>
  </si>
  <si>
    <t>รพ.ภูผาม่าน</t>
  </si>
  <si>
    <t>รพ.สมเด็จพระยุพราชกระนวน</t>
  </si>
  <si>
    <t>รพ.สิรินธร(ภาคตะวันออกเฉียงเหนือ)</t>
  </si>
  <si>
    <t>รพ.ซำสูง</t>
  </si>
  <si>
    <t>รพ.หนองนาคำ</t>
  </si>
  <si>
    <t>รพ.เวียงเก่า</t>
  </si>
  <si>
    <t>รพ.โคกโพธิ์ไชย</t>
  </si>
  <si>
    <t>รพ.โนนศิลา</t>
  </si>
  <si>
    <t>รพ.มหาสารคาม</t>
  </si>
  <si>
    <t>รพ.แกดำ</t>
  </si>
  <si>
    <t>รพ.โกสุมพิสัย</t>
  </si>
  <si>
    <t>รพ.กันทรวิชัย</t>
  </si>
  <si>
    <t>รพ.เชียงยืน</t>
  </si>
  <si>
    <t>รพ.บรบือ</t>
  </si>
  <si>
    <t>รพ.นาเชือก</t>
  </si>
  <si>
    <t>รพ.พยัคฆภูมิพิสัย</t>
  </si>
  <si>
    <t>รพ.วาปีปทุม</t>
  </si>
  <si>
    <t>รพ.นาดูน</t>
  </si>
  <si>
    <t>รพ.ยางสีสุราช</t>
  </si>
  <si>
    <t>รพ.กุดรัง</t>
  </si>
  <si>
    <t>รพ.ชื่นชม</t>
  </si>
  <si>
    <t>รพ.ร้อยเอ็ด</t>
  </si>
  <si>
    <t>รพ.เกษตรวิสัย</t>
  </si>
  <si>
    <t>รพ.ปทุมรัตต์</t>
  </si>
  <si>
    <t>รพ.จตุรพักตรพิมาน</t>
  </si>
  <si>
    <t>รพ.ธวัชบุรี</t>
  </si>
  <si>
    <t>รพ.พนมไพร</t>
  </si>
  <si>
    <t>รพ.โพนทอง</t>
  </si>
  <si>
    <t>รพ.โพธิ์ชัย</t>
  </si>
  <si>
    <t>รพ.หนองพอก</t>
  </si>
  <si>
    <t>รพ.เสลภูมิ</t>
  </si>
  <si>
    <t>รพ.สุวรรณภูมิ</t>
  </si>
  <si>
    <t>รพ.เมืองสรวง</t>
  </si>
  <si>
    <t>รพ.โพนทราย</t>
  </si>
  <si>
    <t>รพ.อาจสามารถ</t>
  </si>
  <si>
    <t>รพ.เมยวดี</t>
  </si>
  <si>
    <t>รพ.ศรีสมเด็จ</t>
  </si>
  <si>
    <t>รพ.จังหาร</t>
  </si>
  <si>
    <t>รพ.ทุ่งเขาหลวง</t>
  </si>
  <si>
    <t>รพ.เชียงขวัญ</t>
  </si>
  <si>
    <t>รพ.หนองฮี</t>
  </si>
  <si>
    <t>รพ.นครพนม</t>
  </si>
  <si>
    <t>รพ.ปลาปาก</t>
  </si>
  <si>
    <t>รพ.ท่าอุเทน</t>
  </si>
  <si>
    <t>รพ.บ้านแพง</t>
  </si>
  <si>
    <t>รพ.นาทม</t>
  </si>
  <si>
    <t>รพ.เรณูนคร</t>
  </si>
  <si>
    <t>รพ.นาแก</t>
  </si>
  <si>
    <t>รพ.ศรีสงคราม</t>
  </si>
  <si>
    <t>รพ.นาหว้า</t>
  </si>
  <si>
    <t>รพ.โพนสวรรค์</t>
  </si>
  <si>
    <t>รพ.สมเด็จพระยุพราชธาตุพนม</t>
  </si>
  <si>
    <t>รพ.วังยาง</t>
  </si>
  <si>
    <t>รพ.บึงกาฬ</t>
  </si>
  <si>
    <t>รพ.พรเจริญ</t>
  </si>
  <si>
    <t>รพ.โซ่พิสัย</t>
  </si>
  <si>
    <t>รพ.เซกา</t>
  </si>
  <si>
    <t>รพ.ปากคาด</t>
  </si>
  <si>
    <t>รพ.บึงโขงหลง</t>
  </si>
  <si>
    <t>รพ.ศรีวิไล</t>
  </si>
  <si>
    <t>รพ.บุ่งคล้า</t>
  </si>
  <si>
    <t>รพ.เลย</t>
  </si>
  <si>
    <t>รพ.นาด้วง</t>
  </si>
  <si>
    <t>รพ.เชียงคาน</t>
  </si>
  <si>
    <t>รพ.ปากชม</t>
  </si>
  <si>
    <t>รพ.นาแห้ว</t>
  </si>
  <si>
    <t>รพ.ภูเรือ</t>
  </si>
  <si>
    <t>รพ.ท่าลี่</t>
  </si>
  <si>
    <t>รพ.วังสะพุง</t>
  </si>
  <si>
    <t>รพ.ภูกระดึง</t>
  </si>
  <si>
    <t>รพ.ภูหลวง</t>
  </si>
  <si>
    <t>รพ.ผาขาว</t>
  </si>
  <si>
    <t>รพ.สมเด็จพระยุพราชด่านซ้าย</t>
  </si>
  <si>
    <t>รพ.เอราวัณ</t>
  </si>
  <si>
    <t>รพ.หนองหิน</t>
  </si>
  <si>
    <t>รพ.สกลนคร</t>
  </si>
  <si>
    <t>รพ.กุสุมาลย์</t>
  </si>
  <si>
    <t>รพ.กุดบาก</t>
  </si>
  <si>
    <t>รพ.พระอาจารย์ฝั้นอาจาโร</t>
  </si>
  <si>
    <t>รพ.พังโคน</t>
  </si>
  <si>
    <t>รพ.วาริชภูมิ</t>
  </si>
  <si>
    <t>รพ.นิคมน้ำอูน</t>
  </si>
  <si>
    <t>รพ.วานรนิวาส</t>
  </si>
  <si>
    <t>รพ.คำตากล้า</t>
  </si>
  <si>
    <t>รพ.บ้านม่วง</t>
  </si>
  <si>
    <t>รพ.อากาศอำนวย</t>
  </si>
  <si>
    <t>รพ.ส่องดาว</t>
  </si>
  <si>
    <t>รพ.เต่างอย</t>
  </si>
  <si>
    <t>รพ.โคกศรีสุพรรณ</t>
  </si>
  <si>
    <t>รพ.เจริญศิลป์</t>
  </si>
  <si>
    <t>รพ.โพนนาแก้ว</t>
  </si>
  <si>
    <t>รพ.สมเด็จพระยุพราชสว่างแดนดิน</t>
  </si>
  <si>
    <t>รพ.พระอาจารย์แบน ธนากโร</t>
  </si>
  <si>
    <t>รพ.หนองคาย</t>
  </si>
  <si>
    <t>รพ.โพนพิสัย</t>
  </si>
  <si>
    <t>รพ.ศรีเชียงใหม่</t>
  </si>
  <si>
    <t>รพ.สังคม</t>
  </si>
  <si>
    <t>รพ.สมเด็จพระยุพราชท่าบ่อ</t>
  </si>
  <si>
    <t>รพ.สระใคร</t>
  </si>
  <si>
    <t>รพ.โพธิ์ตาก</t>
  </si>
  <si>
    <t>รพ.เฝ้าไร่</t>
  </si>
  <si>
    <t>รพ.รัตนวาปี</t>
  </si>
  <si>
    <t>รพ.หนองบัวลำภู</t>
  </si>
  <si>
    <t>รพ.นากลาง</t>
  </si>
  <si>
    <t>รพ.โนนสัง</t>
  </si>
  <si>
    <t>รพ.ศรีบุญเรือง</t>
  </si>
  <si>
    <t>รพ.สุวรรณคูหา</t>
  </si>
  <si>
    <t>รพ.นาวังเฉลิมพระเกียรติ ๘๐ พรรษา</t>
  </si>
  <si>
    <t>รพ.อุดรธานี</t>
  </si>
  <si>
    <t>รพ.กุดจับ</t>
  </si>
  <si>
    <t>รพ.หนองวัวซอ</t>
  </si>
  <si>
    <t>รพ.กุมภวาปี</t>
  </si>
  <si>
    <t>รพ.ห้วยเกิ้ง</t>
  </si>
  <si>
    <t>รพ.โนนสะอาด</t>
  </si>
  <si>
    <t>รพ.หนองหาน</t>
  </si>
  <si>
    <t>รพ.ทุ่งฝน</t>
  </si>
  <si>
    <t>รพ.ไชยวาน</t>
  </si>
  <si>
    <t>รพ.ศรีธาตุ</t>
  </si>
  <si>
    <t>รพ.วังสามหมอ</t>
  </si>
  <si>
    <t>รพ.บ้านผือ</t>
  </si>
  <si>
    <t>รพ.น้ำโสม</t>
  </si>
  <si>
    <t>รพ.เพ็ญ</t>
  </si>
  <si>
    <t>รพ.สร้างคอม</t>
  </si>
  <si>
    <t>รพ.หนองแสง</t>
  </si>
  <si>
    <t>รพ.นายูง</t>
  </si>
  <si>
    <t>รพ.พิบูลย์รักษ์</t>
  </si>
  <si>
    <t>รพ.สมเด็จพระยุพราชบ้านดุง</t>
  </si>
  <si>
    <t>รพ.กู่แก้ว</t>
  </si>
  <si>
    <t>รพ.ประจักษ์ศิลปาคม</t>
  </si>
  <si>
    <t>รพ.ซับใหญ่</t>
  </si>
  <si>
    <t>รพ.ชัยภูมิ</t>
  </si>
  <si>
    <t>รพ.บ้านเขว้า</t>
  </si>
  <si>
    <t>รพ.คอนสวรรค์</t>
  </si>
  <si>
    <t>รพ.เกษตรสมบูรณ์</t>
  </si>
  <si>
    <t>รพ.หนองบัวแดง</t>
  </si>
  <si>
    <t>รพ.จัตุรัส</t>
  </si>
  <si>
    <t>รพ.บำเหน็จณรงค์</t>
  </si>
  <si>
    <t>รพ.หนองบัวระเหว</t>
  </si>
  <si>
    <t>รพ.เทพสถิต</t>
  </si>
  <si>
    <t>รพ.บ้านแท่น</t>
  </si>
  <si>
    <t>รพ.แก้งคร้อ</t>
  </si>
  <si>
    <t>รพ.คอนสาร</t>
  </si>
  <si>
    <t>รพ.ภักดีชุมพล</t>
  </si>
  <si>
    <t>รพ.เนินสง่า</t>
  </si>
  <si>
    <t>รพ.มหาราชนครราชสีมา</t>
  </si>
  <si>
    <t>รพ.ครบุรี</t>
  </si>
  <si>
    <t>รพ.เสิงสาง</t>
  </si>
  <si>
    <t>รพ.คง</t>
  </si>
  <si>
    <t>รพ.บ้านเหลื่อม</t>
  </si>
  <si>
    <t>รพ.จักราช</t>
  </si>
  <si>
    <t>รพ.โชคชัย</t>
  </si>
  <si>
    <t>รพ.ด่านขุนทด</t>
  </si>
  <si>
    <t>รพ.โนนไทย</t>
  </si>
  <si>
    <t>รพ.โนนสูง</t>
  </si>
  <si>
    <t>รพ.ขามสะแกแสง</t>
  </si>
  <si>
    <t>รพ.บัวใหญ่</t>
  </si>
  <si>
    <t>รพ.ประทาย</t>
  </si>
  <si>
    <t>รพ.ปักธงชัย</t>
  </si>
  <si>
    <t>รพ.พิมาย</t>
  </si>
  <si>
    <t>รพ.ห้วยแถลง</t>
  </si>
  <si>
    <t>รพ.ชุมพวง</t>
  </si>
  <si>
    <t>รพ.สูงเนิน</t>
  </si>
  <si>
    <t>รพ.ขามทะเลสอ</t>
  </si>
  <si>
    <t>รพ.สีคิ้ว</t>
  </si>
  <si>
    <t>รพ.ปากช่องนานา</t>
  </si>
  <si>
    <t>รพ.หนองบุญมาก</t>
  </si>
  <si>
    <t>รพ.แก้งสนามนาง</t>
  </si>
  <si>
    <t>รพ.โนนแดง</t>
  </si>
  <si>
    <t>รพ.วังน้ำเขียว</t>
  </si>
  <si>
    <t>รพ.เฉลิมพระเกียรติสมเด็จย่า ๑๐๐ ปี เมืองยาง</t>
  </si>
  <si>
    <t>รพ.ลำทะเมนชัย</t>
  </si>
  <si>
    <t>รพ.พระทองคำเฉลิมพระเกียรติ ๘๐ พรรษา</t>
  </si>
  <si>
    <t>รพ.เทพรัตน์นครราชสีมา</t>
  </si>
  <si>
    <t>รพ.บัวลาย</t>
  </si>
  <si>
    <t>รพ.สีดา</t>
  </si>
  <si>
    <t>รพ.เทพารักษ์</t>
  </si>
  <si>
    <t>รพ.บุรีรัมย์</t>
  </si>
  <si>
    <t>รพ.คูเมือง</t>
  </si>
  <si>
    <t>รพ.กระสัง</t>
  </si>
  <si>
    <t>รพ.นางรอง</t>
  </si>
  <si>
    <t>รพ.หนองกี่</t>
  </si>
  <si>
    <t>รพ.ละหานทราย</t>
  </si>
  <si>
    <t>รพ.ประโคนชัย</t>
  </si>
  <si>
    <t>รพ.บ้านกรวด</t>
  </si>
  <si>
    <t>รพ.พุทไธสง</t>
  </si>
  <si>
    <t>รพ.ลำปลายมาศ</t>
  </si>
  <si>
    <t>รพ.สตึก</t>
  </si>
  <si>
    <t>รพ.ปะคำ</t>
  </si>
  <si>
    <t>รพ.นาโพธิ์</t>
  </si>
  <si>
    <t>รพ.หนองหงส์</t>
  </si>
  <si>
    <t>รพ.พลับพลาชัย</t>
  </si>
  <si>
    <t>รพ.ห้วยราช</t>
  </si>
  <si>
    <t>รพ.โนนสุวรรณ</t>
  </si>
  <si>
    <t>รพ.ชำนิ</t>
  </si>
  <si>
    <t>รพ.บ้านใหม่ไชยพจน์</t>
  </si>
  <si>
    <t>รพ.โนนดินแดง</t>
  </si>
  <si>
    <t>รพ.แคนดง</t>
  </si>
  <si>
    <t>รพ.บ้านด่าน</t>
  </si>
  <si>
    <t>รพ.สุรินทร์</t>
  </si>
  <si>
    <t>รพ.ชุมพลบุรี</t>
  </si>
  <si>
    <t>รพ.ท่าตูม</t>
  </si>
  <si>
    <t>รพ.จอมพระ</t>
  </si>
  <si>
    <t>รพ.ปราสาท</t>
  </si>
  <si>
    <t>รพ.กาบเชิง</t>
  </si>
  <si>
    <t>รพ.รัตนบุรี</t>
  </si>
  <si>
    <t>รพ.สนม</t>
  </si>
  <si>
    <t>รพ.ศีขรภูมิ</t>
  </si>
  <si>
    <t>รพ.สังขะ</t>
  </si>
  <si>
    <t>รพ.ลำดวน</t>
  </si>
  <si>
    <t>รพ.สำโรงทาบ</t>
  </si>
  <si>
    <t>รพ.บัวเชด</t>
  </si>
  <si>
    <t>รพ.พนมดงรักเฉลิมพระเกียรติ ๘๐ พรรษา</t>
  </si>
  <si>
    <t>รพ.เขวาสินรินทร์</t>
  </si>
  <si>
    <t>รพ.ศรีณรงค์</t>
  </si>
  <si>
    <t>รพ.โนนนารายณ์</t>
  </si>
  <si>
    <t>รพ.มุกดาหาร</t>
  </si>
  <si>
    <t>รพ.นิคมคำสร้อย</t>
  </si>
  <si>
    <t>รพ.ดอนตาล</t>
  </si>
  <si>
    <t>รพ.ดงหลวง</t>
  </si>
  <si>
    <t>รพ.คำชะอี</t>
  </si>
  <si>
    <t>รพ.หว้านใหญ่</t>
  </si>
  <si>
    <t>รพ.หนองสูง</t>
  </si>
  <si>
    <t>รพ.ยโสธร</t>
  </si>
  <si>
    <t>รพ.ทรายมูล</t>
  </si>
  <si>
    <t>รพ.กุดชุม</t>
  </si>
  <si>
    <t>รพ.คำเขื่อนแก้ว</t>
  </si>
  <si>
    <t>รพ.ป่าติ้ว</t>
  </si>
  <si>
    <t>รพ.มหาชนะชัย</t>
  </si>
  <si>
    <t>รพ.ค้อวัง</t>
  </si>
  <si>
    <t>รพ.ไทยเจริญ</t>
  </si>
  <si>
    <t>รพ.สมเด็จพระยุพราชเลิงนกทา</t>
  </si>
  <si>
    <t>รพ.ศรีสะเกษ</t>
  </si>
  <si>
    <t>รพ.ยางชุมน้อย</t>
  </si>
  <si>
    <t>รพ.กันทรารมย์</t>
  </si>
  <si>
    <t>รพ.กันทรลักษ์</t>
  </si>
  <si>
    <t>รพ.ขุขันธ์</t>
  </si>
  <si>
    <t>รพ.ไพรบึง</t>
  </si>
  <si>
    <t>รพ.ปรางค์กู่</t>
  </si>
  <si>
    <t>รพ.ขุนหาญ</t>
  </si>
  <si>
    <t>รพ.ราษีไศล</t>
  </si>
  <si>
    <t>รพ.อุทุมพรพิสัย</t>
  </si>
  <si>
    <t>รพ.บึงบูรพ์</t>
  </si>
  <si>
    <t>รพ.ห้วยทับทัน</t>
  </si>
  <si>
    <t>รพ.โนนคูณ</t>
  </si>
  <si>
    <t>รพ.ศรีรัตนะ</t>
  </si>
  <si>
    <t>รพ.วังหิน</t>
  </si>
  <si>
    <t>รพ.น้ำเกลี้ยง</t>
  </si>
  <si>
    <t>รพ.ภูสิงห์</t>
  </si>
  <si>
    <t>รพ.เมืองจันทร์</t>
  </si>
  <si>
    <t>รพ.เบญจลักษ์เฉลิมพระเกียรติ ๘๐ พรรษา</t>
  </si>
  <si>
    <t>รพ.พยุห์</t>
  </si>
  <si>
    <t>รพ.โพธิ์ศรีสุวรรณ</t>
  </si>
  <si>
    <t>รพ.ศิลาลาด</t>
  </si>
  <si>
    <t>รพ.อำนาจเจริญ</t>
  </si>
  <si>
    <t>รพ.ชานุมาน</t>
  </si>
  <si>
    <t>รพ.ปทุมราชวงศา</t>
  </si>
  <si>
    <t>รพ.พนา</t>
  </si>
  <si>
    <t>รพ.เสนางคนิคม</t>
  </si>
  <si>
    <t>รพ.หัวตะพาน</t>
  </si>
  <si>
    <t>รพ.ลืออำนาจ</t>
  </si>
  <si>
    <t>รพ.สรรพสิทธิประสงค์</t>
  </si>
  <si>
    <t>รพ.ศรีเมืองใหม่</t>
  </si>
  <si>
    <t>รพ.โขงเจียม</t>
  </si>
  <si>
    <t>รพ.เขื่องใน</t>
  </si>
  <si>
    <t>รพ.เขมราฐ</t>
  </si>
  <si>
    <t>รพ.นาจะหลวย</t>
  </si>
  <si>
    <t>รพ.น้ำยืน</t>
  </si>
  <si>
    <t>รพ.บุณฑริก</t>
  </si>
  <si>
    <t>รพ.ตระการพืชผล</t>
  </si>
  <si>
    <t>รพ.กุดข้าวปุ้น</t>
  </si>
  <si>
    <t>รพ.ม่วงสามสิบ</t>
  </si>
  <si>
    <t>รพ.วารินชำราบ</t>
  </si>
  <si>
    <t>รพ.พิบูลมังสาหาร</t>
  </si>
  <si>
    <t>รพ.ตาลสุม</t>
  </si>
  <si>
    <t>รพ.โพธิ์ไทร</t>
  </si>
  <si>
    <t>รพ.สำโรง</t>
  </si>
  <si>
    <t>รพ.ดอนมดแดง</t>
  </si>
  <si>
    <t>รพ.สิรินธร</t>
  </si>
  <si>
    <t>รพ.ทุ่งศรีอุดม</t>
  </si>
  <si>
    <t>รพ.สมเด็จพระยุพราชเดชอุดม</t>
  </si>
  <si>
    <t>รพ.๕๐ พรรษา มหาวชิราลงกรณ์</t>
  </si>
  <si>
    <t>รพ.นาตาล</t>
  </si>
  <si>
    <t>รพ.นาเยีย</t>
  </si>
  <si>
    <t>รพ.สว่างวีระวงศ์</t>
  </si>
  <si>
    <t>รพ.น้ำขุ่น</t>
  </si>
  <si>
    <t>รพ.เหล่าเสือโก้ก</t>
  </si>
  <si>
    <t>รพ.กระบี่</t>
  </si>
  <si>
    <t>รพ.เขาพนม</t>
  </si>
  <si>
    <t>รพ.เกาะลันตา</t>
  </si>
  <si>
    <t>รพ.คลองท่อม</t>
  </si>
  <si>
    <t>รพ.อ่าวลึก</t>
  </si>
  <si>
    <t>รพ.ปลายพระยา</t>
  </si>
  <si>
    <t>รพ.ลำทับ</t>
  </si>
  <si>
    <t>รพ.เหนือคลอง</t>
  </si>
  <si>
    <t>รพ.เกาะพีพี</t>
  </si>
  <si>
    <t>รพ.ชุมพรเขตรอุดมศักดิ์</t>
  </si>
  <si>
    <t>รพ.ปากน้ำชุมพร</t>
  </si>
  <si>
    <t>รพ.ท่าแซะ</t>
  </si>
  <si>
    <t>รพ.ปะทิว</t>
  </si>
  <si>
    <t>รพ.มาบอำมฤต</t>
  </si>
  <si>
    <t>รพ.หลังสวน</t>
  </si>
  <si>
    <t>รพ.ปากน้ำหลังสวน</t>
  </si>
  <si>
    <t>รพ.ละแม</t>
  </si>
  <si>
    <t>รพ.พะโต๊ะ</t>
  </si>
  <si>
    <t>รพ.สวี</t>
  </si>
  <si>
    <t>รพ.ทุ่งตะโก</t>
  </si>
  <si>
    <t>รพ.มหาราชนครศรีธรรมราช</t>
  </si>
  <si>
    <t>รพ.พรหมคีรี</t>
  </si>
  <si>
    <t>รพ.ลานสกา</t>
  </si>
  <si>
    <t>รพ.สมเด็จพระยุพราชฉวาง</t>
  </si>
  <si>
    <t>รพ.พิปูน</t>
  </si>
  <si>
    <t>รพ.เชียรใหญ่</t>
  </si>
  <si>
    <t>รพ.ชะอวด</t>
  </si>
  <si>
    <t>รพ.ท่าศาลา</t>
  </si>
  <si>
    <t>รพ.ทุ่งสง</t>
  </si>
  <si>
    <t>รพ.นาบอน</t>
  </si>
  <si>
    <t>รพ.ทุ่งใหญ่</t>
  </si>
  <si>
    <t>รพ.ร่อนพิบูลย์</t>
  </si>
  <si>
    <t>รพ.ปากพนัง</t>
  </si>
  <si>
    <t>รพ.สิชล</t>
  </si>
  <si>
    <t>รพ.ขนอม</t>
  </si>
  <si>
    <t>รพ.หัวไทร</t>
  </si>
  <si>
    <t>รพ.บางขัน</t>
  </si>
  <si>
    <t>รพ.ถ้ำพรรณรา</t>
  </si>
  <si>
    <t>รพ.จุฬาภรณ์</t>
  </si>
  <si>
    <t>รพ.พ่อท่านคล้ายวาจาสิทธิ์</t>
  </si>
  <si>
    <t>รพ.นบพิตำ</t>
  </si>
  <si>
    <t>รพ.พระพรหม</t>
  </si>
  <si>
    <t>รพ.พังงา</t>
  </si>
  <si>
    <t>รพ.ตะกั่วป่า</t>
  </si>
  <si>
    <t>รพ.เกาะยาวชัยพัฒน์</t>
  </si>
  <si>
    <t>รพ.กะปงชัยพัฒน์</t>
  </si>
  <si>
    <t>รพ.ตะกั่วทุ่ง</t>
  </si>
  <si>
    <t>รพ.คุระบุรีชัยพัฒน์</t>
  </si>
  <si>
    <t>รพ.ทับปุด</t>
  </si>
  <si>
    <t>รพ.ท้ายเหมืองชัยพัฒน์</t>
  </si>
  <si>
    <t>รพ.วชิระภูเก็ต</t>
  </si>
  <si>
    <t>รพ.ป่าตอง</t>
  </si>
  <si>
    <t>รพ.ถลาง</t>
  </si>
  <si>
    <t>รพ.ระนอง</t>
  </si>
  <si>
    <t>รพ.ละอุ่น</t>
  </si>
  <si>
    <t>รพ.กะเปอร์</t>
  </si>
  <si>
    <t>รพ.กระบุรี</t>
  </si>
  <si>
    <t>รพ.สุขสำราญ</t>
  </si>
  <si>
    <t>รพ.สุราษฎร์ธานี</t>
  </si>
  <si>
    <t>รพ.เกาะสมุย</t>
  </si>
  <si>
    <t>รพ.กาญจนดิษฐ์</t>
  </si>
  <si>
    <t>รพ.ดอนสัก</t>
  </si>
  <si>
    <t>รพ.เกาะพงัน</t>
  </si>
  <si>
    <t>รพ.ไชยา</t>
  </si>
  <si>
    <t>รพ.ท่าชนะ</t>
  </si>
  <si>
    <t>รพ.คีรีรัฐนิคม</t>
  </si>
  <si>
    <t>รพ.บ้านตาขุน</t>
  </si>
  <si>
    <t>รพ.พนม</t>
  </si>
  <si>
    <t>รพ.ท่าฉาง</t>
  </si>
  <si>
    <t>รพ.บ้านนาสาร</t>
  </si>
  <si>
    <t>รพ.บ้านนาเดิม</t>
  </si>
  <si>
    <t>รพ.เคียนซา</t>
  </si>
  <si>
    <t>รพ.พระแสง</t>
  </si>
  <si>
    <t>รพ.พุนพิน</t>
  </si>
  <si>
    <t>รพ.ชัยบุรี</t>
  </si>
  <si>
    <t>รพ.สมเด็จพระยุพราชเวียงสระ</t>
  </si>
  <si>
    <t>รพ.วิภาวดี</t>
  </si>
  <si>
    <t>รพ.ท่าโรงช้าง</t>
  </si>
  <si>
    <t>12</t>
  </si>
  <si>
    <t>รพ.ตรัง</t>
  </si>
  <si>
    <t>รพ.กันตัง</t>
  </si>
  <si>
    <t>รพ.ย่านตาขาว</t>
  </si>
  <si>
    <t>รพ.ปะเหลียน</t>
  </si>
  <si>
    <t>รพ.สิเกา</t>
  </si>
  <si>
    <t>รพ.ห้วยยอด</t>
  </si>
  <si>
    <t>รพ.วังวิเศษ</t>
  </si>
  <si>
    <t>รพ.นาโยง</t>
  </si>
  <si>
    <t>รพ.รัษฎา</t>
  </si>
  <si>
    <t>รพ.หาดสำราญเฉลิมพระเกียรติ ๘๐ พรรษา</t>
  </si>
  <si>
    <t>รพ.นราธิวาสราชนครินทร์</t>
  </si>
  <si>
    <t>รพ.สุไหงโก-ลก</t>
  </si>
  <si>
    <t>รพ.ตากใบ</t>
  </si>
  <si>
    <t>รพ.บาเจาะ</t>
  </si>
  <si>
    <t>รพ.ระแงะ</t>
  </si>
  <si>
    <t>รพ.รือเสาะ</t>
  </si>
  <si>
    <t>รพ.ศรีสาคร</t>
  </si>
  <si>
    <t>รพ.แว้ง</t>
  </si>
  <si>
    <t>รพ.สุคิริน</t>
  </si>
  <si>
    <t>รพ.สุไหงปาดี</t>
  </si>
  <si>
    <t>รพ.จะแนะ</t>
  </si>
  <si>
    <t>รพ.เจาะไอร้อง</t>
  </si>
  <si>
    <t>รพ.ยี่งอเฉลิมพระเกียรติ ๘๐ พรรษา</t>
  </si>
  <si>
    <t>รพ.ปัตตานี</t>
  </si>
  <si>
    <t>รพ.โคกโพธิ์</t>
  </si>
  <si>
    <t>รพ.หนองจิก</t>
  </si>
  <si>
    <t>รพ.ปะนาเระ</t>
  </si>
  <si>
    <t>รพ.มายอ</t>
  </si>
  <si>
    <t>รพ.ทุ่งยางแดง</t>
  </si>
  <si>
    <t>รพ.ไม้แก่น</t>
  </si>
  <si>
    <t>รพ.ยะหริ่ง</t>
  </si>
  <si>
    <t>รพ.ยะรัง</t>
  </si>
  <si>
    <t>รพ.แม่ลาน</t>
  </si>
  <si>
    <t>รพ.สมเด็จพระยุพราชสายบุรี</t>
  </si>
  <si>
    <t>รพ.กะพ้อ</t>
  </si>
  <si>
    <t>รพ.พัทลุง</t>
  </si>
  <si>
    <t>รพ.กงหรา</t>
  </si>
  <si>
    <t>รพ.เขาชัยสน</t>
  </si>
  <si>
    <t>รพ.ตะโหมด</t>
  </si>
  <si>
    <t>รพ.ควนขนุน</t>
  </si>
  <si>
    <t>รพ.ปากพะยูน</t>
  </si>
  <si>
    <t>รพ.ศรีบรรพต</t>
  </si>
  <si>
    <t>รพ.ป่าบอน</t>
  </si>
  <si>
    <t>รพ.บางแก้ว</t>
  </si>
  <si>
    <t>รพ.ป่าพะยอม</t>
  </si>
  <si>
    <t>รพ.ศรีนครินทร์(ปัญญานันทภิกขุ)</t>
  </si>
  <si>
    <t>รพ.ยะลา</t>
  </si>
  <si>
    <t>รพ.เบตง</t>
  </si>
  <si>
    <t>รพ.บันนังสตา</t>
  </si>
  <si>
    <t>รพ.ธารโต</t>
  </si>
  <si>
    <t>รพ.รามัน</t>
  </si>
  <si>
    <t>รพ.สมเด็จพระยุพราชยะหา</t>
  </si>
  <si>
    <t>รพ.กาบัง</t>
  </si>
  <si>
    <t>รพ.กรงปินัง</t>
  </si>
  <si>
    <t>รพ.หาดใหญ่</t>
  </si>
  <si>
    <t>รพ.สงขลา</t>
  </si>
  <si>
    <t>รพ.สทิงพระ</t>
  </si>
  <si>
    <t>รพ.จะนะ</t>
  </si>
  <si>
    <t>รพ.สมเด็จพระบรมราชินีนาถ ณ อำเภอนาทวี</t>
  </si>
  <si>
    <t>รพ.เทพา</t>
  </si>
  <si>
    <t>รพ.สะบ้าย้อย</t>
  </si>
  <si>
    <t>รพ.ระโนด</t>
  </si>
  <si>
    <t>รพ.กระแสสินธุ์</t>
  </si>
  <si>
    <t>รพ.รัตภูมิ</t>
  </si>
  <si>
    <t>รพ.สะเดา</t>
  </si>
  <si>
    <t>รพ.นาหม่อม</t>
  </si>
  <si>
    <t>รพ.ควนเนียง</t>
  </si>
  <si>
    <t>รพ.ปาดังเบซาร์</t>
  </si>
  <si>
    <t>รพ.บางกล่ำ</t>
  </si>
  <si>
    <t>รพ.สิงหนคร</t>
  </si>
  <si>
    <t>รพ.คลองหอยโข่ง</t>
  </si>
  <si>
    <t>รพ.สตูล</t>
  </si>
  <si>
    <t>รพ.ควนโดน</t>
  </si>
  <si>
    <t>รพ.ควนกาหลง</t>
  </si>
  <si>
    <t>รพ.ท่าแพ</t>
  </si>
  <si>
    <t>รพ.ละงู</t>
  </si>
  <si>
    <t>รพ.ทุ่งหว้า</t>
  </si>
  <si>
    <t>รพ.มะนัง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</si>
  <si>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</si>
  <si>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</si>
  <si>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</si>
  <si>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</si>
  <si>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</si>
  <si>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</si>
  <si>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</si>
  <si>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</si>
  <si>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</si>
  <si>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</si>
  <si>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เกณฑ์อ้างอิง</t>
  </si>
  <si>
    <t>ชื่อจังหวัด</t>
  </si>
  <si>
    <t>ชื่อหน่วยงาน</t>
  </si>
  <si>
    <t>ประเภทหน่วยงาน</t>
  </si>
  <si>
    <t>ปี 2556</t>
  </si>
  <si>
    <t>ปี 2557</t>
  </si>
  <si>
    <t>ปี 2558</t>
  </si>
  <si>
    <t>ปี 2559</t>
  </si>
  <si>
    <t>รพ.ภูเขียวเฉลิมพระเกียรติ</t>
  </si>
  <si>
    <t>จำนวน</t>
  </si>
  <si>
    <t>ERROR</t>
  </si>
  <si>
    <t>ผลรวมAdjRW</t>
  </si>
  <si>
    <t>ต.ค.</t>
  </si>
  <si>
    <t>พ.ย.</t>
  </si>
  <si>
    <t>ธ.ค.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</si>
  <si>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</si>
  <si>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</si>
  <si>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</si>
  <si>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</si>
  <si>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</si>
  <si>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</si>
  <si>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</si>
  <si>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</si>
  <si>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</si>
  <si>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10713 : โรงพยาบาลนครพิงค์</t>
  </si>
  <si>
    <t>11119 : โรงพยาบาลจอมทอง</t>
  </si>
  <si>
    <t>11120 : โรงพยาบาลเทพรัตนเวชชานุกูล เฉลิมพระเกียรติ ๖๐ พรรษา</t>
  </si>
  <si>
    <t>11121 : โรงพยาบาลเชียงดาว</t>
  </si>
  <si>
    <t>11122 : โรงพยาบาลดอยสะเก็ด</t>
  </si>
  <si>
    <t>11123 : โรงพยาบาลแม่แตง</t>
  </si>
  <si>
    <t>11124 : โรงพยาบาลสะเมิง</t>
  </si>
  <si>
    <t>11125 : โรงพยาบาลฝาง</t>
  </si>
  <si>
    <t>11126 : โรงพยาบาลแม่อาย</t>
  </si>
  <si>
    <t>11127 : โรงพยาบาลพร้าว</t>
  </si>
  <si>
    <t>11128 : โรงพยาบาลสันป่าตอง</t>
  </si>
  <si>
    <t>11129 : โรงพยาบาลสันกำแพง</t>
  </si>
  <si>
    <t>11130 : โรงพยาบาลสันทราย</t>
  </si>
  <si>
    <t>11131 : โรงพยาบาลหางดง</t>
  </si>
  <si>
    <t>11132 : โรงพยาบาลฮอด</t>
  </si>
  <si>
    <t>11133 : โรงพยาบาลดอยเต่า</t>
  </si>
  <si>
    <t>11134 : โรงพยาบาลอมก๋อย</t>
  </si>
  <si>
    <t>11135 : โรงพยาบาลสารภี</t>
  </si>
  <si>
    <t>11136 : โรงพยาบาลเวียงแหง</t>
  </si>
  <si>
    <t>11137 : โรงพยาบาลไชยปราการ</t>
  </si>
  <si>
    <t>11138 : โรงพยาบาลแม่วาง</t>
  </si>
  <si>
    <t>11139 : โรงพยาบาลแม่ออน</t>
  </si>
  <si>
    <t>11643 : โรงพยาบาลดอยหล่อ</t>
  </si>
  <si>
    <t>23736 : โรงพยาบาลวัดจันทร์ เฉลิมพระเกียรติ 80 พรรษา</t>
  </si>
  <si>
    <t>10714 : โรงพยาบาลลำพูน</t>
  </si>
  <si>
    <t>11140 : โรงพยาบาลแม่ทา</t>
  </si>
  <si>
    <t>11141 : โรงพยาบาลบ้านโฮ่ง</t>
  </si>
  <si>
    <t>11142 : โรงพยาบาลลี้</t>
  </si>
  <si>
    <t>11143 : โรงพยาบาลทุ่งหัวช้าง</t>
  </si>
  <si>
    <t>11144 : โรงพยาบาลป่าซาง</t>
  </si>
  <si>
    <t>11145 : โรงพยาบาลบ้านธิ</t>
  </si>
  <si>
    <t>24956 : โรงพยาบาลเวียงหนองล่อง</t>
  </si>
  <si>
    <t>10672 : โรงพยาบาลลำปาง</t>
  </si>
  <si>
    <t>11146 : โรงพยาบาลแม่เมาะ</t>
  </si>
  <si>
    <t>11147 : โรงพยาบาลเกาะคา</t>
  </si>
  <si>
    <t>11148 : โรงพยาบาลเสริมงาม</t>
  </si>
  <si>
    <t>11149 : โรงพยาบาลงาว</t>
  </si>
  <si>
    <t>11150 : โรงพยาบาลแจ้ห่ม</t>
  </si>
  <si>
    <t>11151 : โรงพยาบาลวังเหนือ</t>
  </si>
  <si>
    <t>11152 : โรงพยาบาลเถิน</t>
  </si>
  <si>
    <t>11153 : โรงพยาบาลแม่พริก</t>
  </si>
  <si>
    <t>11154 : โรงพยาบาลแม่ทะ</t>
  </si>
  <si>
    <t>11155 : โรงพยาบาลสบปราบ</t>
  </si>
  <si>
    <t>11156 : โรงพยาบาลห้างฉัตร</t>
  </si>
  <si>
    <t>11157 : โรงพยาบาลเมืองปาน</t>
  </si>
  <si>
    <t>10715 : โรงพยาบาลแพร่</t>
  </si>
  <si>
    <t>11166 : โรงพยาบาลร้องกวาง</t>
  </si>
  <si>
    <t>11167 : โรงพยาบาลลอง</t>
  </si>
  <si>
    <t>11169 : โรงพยาบาลสูงเม่น</t>
  </si>
  <si>
    <t>11170 : โรงพยาบาลสอง</t>
  </si>
  <si>
    <t>11171 : โรงพยาบาลวังชิ้น</t>
  </si>
  <si>
    <t>11172 : โรงพยาบาลหนองม่วงไข่</t>
  </si>
  <si>
    <t>11452 : โรงพยาบาลสมเด็จพระยุพราชเด่นชัย</t>
  </si>
  <si>
    <t>10716 : โรงพยาบาลน่าน</t>
  </si>
  <si>
    <t>11173 : โรงพยาบาลแม่จริม</t>
  </si>
  <si>
    <t>11174 : โรงพยาบาลบ้านหลวง</t>
  </si>
  <si>
    <t>11175 : โรงพยาบาลนาน้อย</t>
  </si>
  <si>
    <t>11176 : โรงพยาบาลท่าวังผา</t>
  </si>
  <si>
    <t>11177 : โรงพยาบาลเวียงสา</t>
  </si>
  <si>
    <t>11178 : โรงพยาบาลทุ่งช้าง</t>
  </si>
  <si>
    <t>11179 : โรงพยาบาลเชียงกลาง</t>
  </si>
  <si>
    <t>11180 : โรงพยาบาลนาหมื่น</t>
  </si>
  <si>
    <t>11181 : โรงพยาบาลสันติสุข</t>
  </si>
  <si>
    <t>11182 : โรงพยาบาลบ่อเกลือ</t>
  </si>
  <si>
    <t>11183 : โรงพยาบาลสองแคว</t>
  </si>
  <si>
    <t>11453 : โรงพยาบาลสมเด็จพระยุพราชปัว</t>
  </si>
  <si>
    <t>11625 : โรงพยาบาลเฉลิมพระเกียรติ</t>
  </si>
  <si>
    <t>25017 : โรงพยาบาลภูเพียง</t>
  </si>
  <si>
    <t>10717 : โรงพยาบาลพะเยา</t>
  </si>
  <si>
    <t>10718 : โรงพยาบาลเชียงคำ</t>
  </si>
  <si>
    <t>11184 : โรงพยาบาลจุน</t>
  </si>
  <si>
    <t>11185 : โรงพยาบาลเชียงม่วน</t>
  </si>
  <si>
    <t>11186 : โรงพยาบาลดอกคำใต้</t>
  </si>
  <si>
    <t>11187 : โรงพยาบาลปง</t>
  </si>
  <si>
    <t>11188 : โรงพยาบาลแม่ใจ</t>
  </si>
  <si>
    <t>40744 : โรงพยาบาลภูซาง</t>
  </si>
  <si>
    <t>40745 : โรงพยาบาลภูกามยาว</t>
  </si>
  <si>
    <t>10674 : โรงพยาบาลเชียงรายประชานุเคราะห์</t>
  </si>
  <si>
    <t>11189 : โรงพยาบาลเทิง</t>
  </si>
  <si>
    <t>11190 : โรงพยาบาลพาน</t>
  </si>
  <si>
    <t>11191 : โรงพยาบาลป่าแดด</t>
  </si>
  <si>
    <t>11192 : โรงพยาบาลแม่จัน</t>
  </si>
  <si>
    <t>11193 : โรงพยาบาลเชียงแสน</t>
  </si>
  <si>
    <t>11194 : โรงพยาบาลแม่สาย</t>
  </si>
  <si>
    <t>11195 : โรงพยาบาลแม่สรวย</t>
  </si>
  <si>
    <t>11196 : โรงพยาบาลเวียงป่าเป้า</t>
  </si>
  <si>
    <t>11197 : โรงพยาบาลพญาเม็งราย</t>
  </si>
  <si>
    <t>11198 : โรงพยาบาลเวียงแก่น</t>
  </si>
  <si>
    <t>11199 : โรงพยาบาลขุนตาล</t>
  </si>
  <si>
    <t>11200 : โรงพยาบาลแม่ฟ้าหลวง</t>
  </si>
  <si>
    <t>11201 : โรงพยาบาลแม่ลาว</t>
  </si>
  <si>
    <t>11202 : โรงพยาบาลเวียงเชียงรุ้ง</t>
  </si>
  <si>
    <t>11454 : โรงพยาบาลสมเด็จพระยุพราชเชียงของ</t>
  </si>
  <si>
    <t>15012 : โรงพยาบาลสมเด็จพระญาณสังวร</t>
  </si>
  <si>
    <t>28823 : โรงพยาบาลดอยหลวง</t>
  </si>
  <si>
    <t>10719 : โรงพยาบาลศรีสังวาลย์</t>
  </si>
  <si>
    <t>11203 : โรงพยาบาลขุนยวม</t>
  </si>
  <si>
    <t>11204 : โรงพยาบาลปาย</t>
  </si>
  <si>
    <t>11205 : โรงพยาบาลแม่สะเรียง</t>
  </si>
  <si>
    <t>11206 : โรงพยาบาลแม่ลาน้อย</t>
  </si>
  <si>
    <t>11207 : โรงพยาบาลสบเมย</t>
  </si>
  <si>
    <t>11208 : โรงพยาบาลปางมะผ้า</t>
  </si>
  <si>
    <t>10673 : โรงพยาบาลอุตรดิตถ์</t>
  </si>
  <si>
    <t>11158 : โรงพยาบาลตรอน</t>
  </si>
  <si>
    <t>11159 : โรงพยาบาลท่าปลา</t>
  </si>
  <si>
    <t>11160 : โรงพยาบาลน้ำปาด</t>
  </si>
  <si>
    <t>11161 : โรงพยาบาลฟากท่า</t>
  </si>
  <si>
    <t>11162 : โรงพยาบาลบ้านโคก</t>
  </si>
  <si>
    <t>11163 : โรงพยาบาลพิชัย</t>
  </si>
  <si>
    <t>11164 : โรงพยาบาลลับแล</t>
  </si>
  <si>
    <t>11165 : โรงพยาบาลทองแสนขัน</t>
  </si>
  <si>
    <t>10722 : โรงพยาบาลสมเด็จพระเจ้าตากสินมหาราช</t>
  </si>
  <si>
    <t>10723 : โรงพยาบาลแม่สอด</t>
  </si>
  <si>
    <t>11238 : โรงพยาบาลบ้านตาก</t>
  </si>
  <si>
    <t>11239 : โรงพยาบาลสามเงา</t>
  </si>
  <si>
    <t>11240 : โรงพยาบาลแม่ระมาด</t>
  </si>
  <si>
    <t>11241 : โรงพยาบาลท่าสองยาง</t>
  </si>
  <si>
    <t>11242 : โรงพยาบาลพบพระ</t>
  </si>
  <si>
    <t>11243 : โรงพยาบาลอุ้มผาง</t>
  </si>
  <si>
    <t>27443 : โรงพยาบาลวังเจ้า</t>
  </si>
  <si>
    <t>10724 : โรงพยาบาลสุโขทัย</t>
  </si>
  <si>
    <t>10725 : โรงพยาบาลศรีสังวรสุโขทัย</t>
  </si>
  <si>
    <t>11244 : โรงพยาบาลบ้านด่านลานหอย</t>
  </si>
  <si>
    <t>11245 : โรงพยาบาลคีรีมาศ</t>
  </si>
  <si>
    <t>11246 : โรงพยาบาลกงไกรลาศ</t>
  </si>
  <si>
    <t>11247 : โรงพยาบาลศรีสัชนาลัย</t>
  </si>
  <si>
    <t>11248 : โรงพยาบาลสวรรคโลก</t>
  </si>
  <si>
    <t>11249 : โรงพยาบาลศรีนคร</t>
  </si>
  <si>
    <t>11250 : โรงพยาบาลทุ่งเสลี่ยม</t>
  </si>
  <si>
    <t>10676 : โรงพยาบาลพุทธชินราช</t>
  </si>
  <si>
    <t>11251 : โรงพยาบาลชาติตระการ</t>
  </si>
  <si>
    <t>11252 : โรงพยาบาลบางระกำ</t>
  </si>
  <si>
    <t>11253 : โรงพยาบาลบางกระทุ่ม</t>
  </si>
  <si>
    <t>11254 : โรงพยาบาลพรหมพิราม</t>
  </si>
  <si>
    <t>11255 : โรงพยาบาลวัดโบสถ์</t>
  </si>
  <si>
    <t>11256 : โรงพยาบาลวังทอง</t>
  </si>
  <si>
    <t>11257 : โรงพยาบาลเนินมะปราง</t>
  </si>
  <si>
    <t>11455 : โรงพยาบาลสมเด็จพระยุพราชนครไทย</t>
  </si>
  <si>
    <t>10727 : โรงพยาบาลเพชรบูรณ์</t>
  </si>
  <si>
    <t>11264 : โรงพยาบาลชนแดน</t>
  </si>
  <si>
    <t>11265 : โรงพยาบาลหล่มสัก</t>
  </si>
  <si>
    <t>11266 : โรงพยาบาลวิเชียรบุรี</t>
  </si>
  <si>
    <t>11267 : โรงพยาบาลศรีเทพ</t>
  </si>
  <si>
    <t>11268 : โรงพยาบาลหนองไผ่</t>
  </si>
  <si>
    <t>11269 : โรงพยาบาลบึงสามพัน</t>
  </si>
  <si>
    <t>11270 : โรงพยาบาลน้ำหนาว</t>
  </si>
  <si>
    <t>11271 : โรงพยาบาลวังโป่ง</t>
  </si>
  <si>
    <t>11272 : โรงพยาบาลเขาค้อ</t>
  </si>
  <si>
    <t>11457 : โรงพยาบาลสมเด็จพระยุพราชหล่มเก่า</t>
  </si>
  <si>
    <t>10694 : โรงพยาบาลชัยนาทนเรนทร</t>
  </si>
  <si>
    <t>10802 : โรงพยาบาลมโนรมย์</t>
  </si>
  <si>
    <t>10803 : โรงพยาบาลวัดสิงห์</t>
  </si>
  <si>
    <t>10804 : โรงพยาบาลสรรพยา</t>
  </si>
  <si>
    <t>10805 : โรงพยาบาลสรรคบุรี</t>
  </si>
  <si>
    <t>10806 : โรงพยาบาลหันคา</t>
  </si>
  <si>
    <t>27974 : โรงพยาบาลหนองมะโมง</t>
  </si>
  <si>
    <t>27975 : โรงพยาบาลเนินขาม</t>
  </si>
  <si>
    <t>10675 : โรงพยาบาลสวรรค์ประชารักษ์</t>
  </si>
  <si>
    <t>11209 : โรงพยาบาลโกรกพระ</t>
  </si>
  <si>
    <t>11210 : โรงพยาบาลชุมแสง</t>
  </si>
  <si>
    <t>11211 : โรงพยาบาลหนองบัว</t>
  </si>
  <si>
    <t>11212 : โรงพยาบาลบรรพตพิสัย</t>
  </si>
  <si>
    <t>11213 : โรงพยาบาลเก้าเลี้ยว</t>
  </si>
  <si>
    <t>11214 : โรงพยาบาลตาคลี</t>
  </si>
  <si>
    <t>11215 : โรงพยาบาลท่าตะโก</t>
  </si>
  <si>
    <t>11216 : โรงพยาบาลไพศาลี</t>
  </si>
  <si>
    <t>11217 : โรงพยาบาลพยุหะคีรี</t>
  </si>
  <si>
    <t>11218 : โรงพยาบาลลาดยาว</t>
  </si>
  <si>
    <t>11219 : โรงพยาบาลตากฟ้า</t>
  </si>
  <si>
    <t>11220 : โรงพยาบาลแม่วงก์</t>
  </si>
  <si>
    <t>40749 : โรงพยาบาลชุมตาบง</t>
  </si>
  <si>
    <t>10720 : โรงพยาบาลอุทัยธานี</t>
  </si>
  <si>
    <t>11221 : โรงพยาบาลทัพทัน</t>
  </si>
  <si>
    <t>11222 : โรงพยาบาลสว่างอารมณ์</t>
  </si>
  <si>
    <t>11223 : โรงพยาบาลหนองฉาง</t>
  </si>
  <si>
    <t>11224 : โรงพยาบาลหนองขาหย่าง</t>
  </si>
  <si>
    <t>11225 : โรงพยาบาลบ้านไร่</t>
  </si>
  <si>
    <t>11226 : โรงพยาบาลลานสัก</t>
  </si>
  <si>
    <t>11227 : โรงพยาบาลห้วยคต</t>
  </si>
  <si>
    <t>10721 : โรงพยาบาลกำแพงเพชร</t>
  </si>
  <si>
    <t>11228 : โรงพยาบาลทุ่งโพธิ์ทะเล</t>
  </si>
  <si>
    <t>11229 : โรงพยาบาลไทรงาม</t>
  </si>
  <si>
    <t>11230 : โรงพยาบาลคลองลาน</t>
  </si>
  <si>
    <t>11231 : โรงพยาบาลขาณุวรลักษบุรี</t>
  </si>
  <si>
    <t>11232 : โรงพยาบาลคลองขลุง</t>
  </si>
  <si>
    <t>11233 : โรงพยาบาลพรานกระต่าย</t>
  </si>
  <si>
    <t>11234 : โรงพยาบาลลานกระบือ</t>
  </si>
  <si>
    <t>11235 : โรงพยาบาลทรายทองวัฒนา</t>
  </si>
  <si>
    <t>11236 : โรงพยาบาลปางศิลาทอง</t>
  </si>
  <si>
    <t>14135 : โรงพยาบาลบึงสามัคคี</t>
  </si>
  <si>
    <t>28010 : โรงพยาบาลโกสัมพีนคร</t>
  </si>
  <si>
    <t>10726 : โรงพยาบาลพิจิตร</t>
  </si>
  <si>
    <t>11258 : โรงพยาบาลวังทรายพูน</t>
  </si>
  <si>
    <t>11259 : โรงพยาบาลโพธิ์ประทับช้าง</t>
  </si>
  <si>
    <t>11260 : โรงพยาบาลบางมูลนาก</t>
  </si>
  <si>
    <t>11261 : โรงพยาบาลโพทะเล</t>
  </si>
  <si>
    <t>11262 : โรงพยาบาลสามง่าม</t>
  </si>
  <si>
    <t>11263 : โรงพยาบาลทับคล้อ</t>
  </si>
  <si>
    <t>11456 : โรงพยาบาลสมเด็จพระยุพราชตะพานหิน</t>
  </si>
  <si>
    <t>11631 : โรงพยาบาลวชิรบารมี</t>
  </si>
  <si>
    <t>27978 : โรงพยาบาลสากเหล็ก</t>
  </si>
  <si>
    <t>27979 : โรงพยาบาลบึงนาราง</t>
  </si>
  <si>
    <t>27980 : โรงพยาบาลดงเจริญ</t>
  </si>
  <si>
    <t>10686 : โรงพยาบาลพระนั่งเกล้า</t>
  </si>
  <si>
    <t>10756 : โรงพยาบาลบางกรวย</t>
  </si>
  <si>
    <t>10757 : โรงพยาบาลบางใหญ่</t>
  </si>
  <si>
    <t>10758 : โรงพยาบาลบางบัวทอง</t>
  </si>
  <si>
    <t>10759 : โรงพยาบาลไทรน้อย</t>
  </si>
  <si>
    <t>10760 : โรงพยาบาลปากเกร็ด</t>
  </si>
  <si>
    <t>28875 : โรงพยาบาลบางบัวทอง ๒</t>
  </si>
  <si>
    <t>10687 : โรงพยาบาลปทุมธานี</t>
  </si>
  <si>
    <t>10761 : โรงพยาบาลคลองหลวง</t>
  </si>
  <si>
    <t>10762 : โรงพยาบาลธัญบุรี</t>
  </si>
  <si>
    <t>10763 : โรงพยาบาลประชาธิปัตย์</t>
  </si>
  <si>
    <t>10764 : โรงพยาบาลหนองเสือ</t>
  </si>
  <si>
    <t>10765 : โรงพยาบาลลาดหลุมแก้ว</t>
  </si>
  <si>
    <t>10766 : โรงพยาบาลลำลูกกา</t>
  </si>
  <si>
    <t>10767 : โรงพยาบาลสามโคก</t>
  </si>
  <si>
    <t>10660 : โรงพยาบาลพระนครศรีอยุธยา</t>
  </si>
  <si>
    <t>10688 : โรงพยาบาลเสนา</t>
  </si>
  <si>
    <t>10768 : โรงพยาบาลท่าเรือ</t>
  </si>
  <si>
    <t>10769 : โรงพยาบาลสมเด็จพระสังฆราช(นครหลวง)</t>
  </si>
  <si>
    <t>10770 : โรงพยาบาลบางไทร</t>
  </si>
  <si>
    <t>10771 : โรงพยาบาลบางบาล</t>
  </si>
  <si>
    <t>10772 : โรงพยาบาลบางปะอิน</t>
  </si>
  <si>
    <t>10773 : โรงพยาบาลบางปะหัน</t>
  </si>
  <si>
    <t>10774 : โรงพยาบาลผักไห่</t>
  </si>
  <si>
    <t>10775 : โรงพยาบาลภาชี</t>
  </si>
  <si>
    <t>10776 : โรงพยาบาลลาดบัวหลวง</t>
  </si>
  <si>
    <t>10777 : โรงพยาบาลวังน้อย</t>
  </si>
  <si>
    <t>10778 : โรงพยาบาลบางซ้าย</t>
  </si>
  <si>
    <t>10779 : โรงพยาบาลอุทัย</t>
  </si>
  <si>
    <t>10780 : โรงพยาบาลมหาราช</t>
  </si>
  <si>
    <t>10781 : โรงพยาบาลบ้านแพรก</t>
  </si>
  <si>
    <t>10689 : โรงพยาบาลอ่างทอง</t>
  </si>
  <si>
    <t>10782 : โรงพยาบาลไชโย</t>
  </si>
  <si>
    <t>10784 : โรงพยาบาลป่าโมก</t>
  </si>
  <si>
    <t>10785 : โรงพยาบาลโพธิ์ทอง</t>
  </si>
  <si>
    <t>10786 : โรงพยาบาลแสวงหา</t>
  </si>
  <si>
    <t>10787 : โรงพยาบาลวิเศษชัยชาญ</t>
  </si>
  <si>
    <t>10788 : โรงพยาบาลสามโก้</t>
  </si>
  <si>
    <t>10690 : โรงพยาบาลพระนารายณ์มหาราช</t>
  </si>
  <si>
    <t>10691 : โรงพยาบาลบ้านหมี่</t>
  </si>
  <si>
    <t>10789 : โรงพยาบาลพัฒนานิคม</t>
  </si>
  <si>
    <t>10790 : โรงพยาบาลโคกสำโรง</t>
  </si>
  <si>
    <t>10791 : โรงพยาบาลชัยบาดาล</t>
  </si>
  <si>
    <t>10792 : โรงพยาบาลท่าวุ้ง</t>
  </si>
  <si>
    <t>10793 : โรงพยาบาลท่าหลวง</t>
  </si>
  <si>
    <t>10794 : โรงพยาบาลสระโบสถ์</t>
  </si>
  <si>
    <t>10795 : โรงพยาบาลโคกเจริญ</t>
  </si>
  <si>
    <t>10796 : โรงพยาบาลลำสนธิ</t>
  </si>
  <si>
    <t>10797 : โรงพยาบาลหนองม่วง</t>
  </si>
  <si>
    <t>10692 : โรงพยาบาลสิงห์บุรี</t>
  </si>
  <si>
    <t>10693 : โรงพยาบาลอินทร์บุรี</t>
  </si>
  <si>
    <t>10798 : โรงพยาบาลบางระจัน</t>
  </si>
  <si>
    <t>10799 : โรงพยาบาลค่ายบางระจัน</t>
  </si>
  <si>
    <t>10800 : โรงพยาบาลพรหมบุรี</t>
  </si>
  <si>
    <t>10801 : โรงพยาบาลท่าช้าง</t>
  </si>
  <si>
    <t>10661 : โรงพยาบาลสระบุรี</t>
  </si>
  <si>
    <t>10695 : โรงพยาบาลพระพุทธบาท</t>
  </si>
  <si>
    <t>10807 : โรงพยาบาลแก่งคอย</t>
  </si>
  <si>
    <t>10808 : โรงพยาบาลหนองแค</t>
  </si>
  <si>
    <t>10809 : โรงพยาบาลวิหารแดง</t>
  </si>
  <si>
    <t>10810 : โรงพยาบาลหนองแซง</t>
  </si>
  <si>
    <t>10811 : โรงพยาบาลบ้านหมอ</t>
  </si>
  <si>
    <t>10812 : โรงพยาบาลดอนพุด</t>
  </si>
  <si>
    <t>10813 : โรงพยาบาลหนองโดน</t>
  </si>
  <si>
    <t>10814 : โรงพยาบาลเสาไห้เฉลิมพระเกียรติ80พรรษา</t>
  </si>
  <si>
    <t>10815 : โรงพยาบาลมวกเหล็ก</t>
  </si>
  <si>
    <t>10816 : โรงพยาบาลวังม่วงสัทธรรม</t>
  </si>
  <si>
    <t>10698 : โรงพยาบาลนครนายก</t>
  </si>
  <si>
    <t>10863 : โรงพยาบาลปากพลี</t>
  </si>
  <si>
    <t>10864 : โรงพยาบาลบ้านนา</t>
  </si>
  <si>
    <t>10865 : โรงพยาบาลองครักษ์</t>
  </si>
  <si>
    <t>10677 : โรงพยาบาลราชบุรี</t>
  </si>
  <si>
    <t>10728 : โรงพยาบาลดำเนินสะดวก</t>
  </si>
  <si>
    <t>10729 : โรงพยาบาลบ้านโป่ง</t>
  </si>
  <si>
    <t>10730 : โรงพยาบาลโพธาราม</t>
  </si>
  <si>
    <t>11273 : โรงพยาบาลสวนผึ้ง</t>
  </si>
  <si>
    <t>11274 : โรงพยาบาลบางแพ</t>
  </si>
  <si>
    <t>11275 : โรงพยาบาลเจ็ดเสมียน</t>
  </si>
  <si>
    <t>11276 : โรงพยาบาลปากท่อ</t>
  </si>
  <si>
    <t>11277 : โรงพยาบาลวัดเพลง</t>
  </si>
  <si>
    <t>11458 : โรงพยาบาลสมเด็จพระยุพราชจอมบึง</t>
  </si>
  <si>
    <t>28858 : โรงพยาบาลบ้านคา</t>
  </si>
  <si>
    <t>10731 : โรงพยาบาลพหลพลพยุหเสนา</t>
  </si>
  <si>
    <t>10732 : โรงพยาบาลมะการักษ์</t>
  </si>
  <si>
    <t>11278 : โรงพยาบาลไทรโยค</t>
  </si>
  <si>
    <t>11279 : โรงพยาบาลสมเด็จพระปิยมหาราชรมณียเขต</t>
  </si>
  <si>
    <t>11280 : โรงพยาบาลบ่อพลอย</t>
  </si>
  <si>
    <t>11281 : โรงพยาบาลท่ากระดาน</t>
  </si>
  <si>
    <t>11282 : โรงพยาบาลสมเด็จพระสังฆราชองค์ที่ ๑๙</t>
  </si>
  <si>
    <t>11283 : โรงพยาบาลทองผาภูมิ</t>
  </si>
  <si>
    <t>11284 : โรงพยาบาลสังขละบุรี</t>
  </si>
  <si>
    <t>11285 : โรงพยาบาลเจ้าคุณไพบูลย์พนมทวน</t>
  </si>
  <si>
    <t>11286 : โรงพยาบาลเลาขวัญ</t>
  </si>
  <si>
    <t>11287 : โรงพยาบาลด่านมะขามเตี้ย</t>
  </si>
  <si>
    <t>11288 : โรงพยาบาลสถานพระบารมี</t>
  </si>
  <si>
    <t>14136 : โรงพยาบาลศุกร์ศิริศรีสวัสดิ์</t>
  </si>
  <si>
    <t>21948 : โรงพยาบาลห้วยกระเจา เฉลิมพระเกียรติ 80 พรรษา</t>
  </si>
  <si>
    <t>10678 : โรงพยาบาลเจ้าพระยายมราช</t>
  </si>
  <si>
    <t>10733 : โรงพยาบาลสมเด็จพระสังฆราชองค์ที่17</t>
  </si>
  <si>
    <t>11289 : โรงพยาบาลเดิมบางนางบวช</t>
  </si>
  <si>
    <t>11290 : โรงพยาบาลด่านช้าง</t>
  </si>
  <si>
    <t>11291 : โรงพยาบาลบางปลาม้า</t>
  </si>
  <si>
    <t>11292 : โรงพยาบาลศรีประจันต์</t>
  </si>
  <si>
    <t>11293 : โรงพยาบาลดอนเจดีย์</t>
  </si>
  <si>
    <t>11294 : โรงพยาบาลสามชุก</t>
  </si>
  <si>
    <t>11295 : โรงพยาบาลอู่ทอง</t>
  </si>
  <si>
    <t>11296 : โรงพยาบาลหนองหญ้าไซ</t>
  </si>
  <si>
    <t>10679 : โรงพยาบาลนครปฐม</t>
  </si>
  <si>
    <t>11297 : โรงพยาบาลกำแพงแสน</t>
  </si>
  <si>
    <t>11298 : โรงพยาบาลนครชัยศรี</t>
  </si>
  <si>
    <t>11299 : โรงพยาบาลห้วยพลู</t>
  </si>
  <si>
    <t>11300 : โรงพยาบาลดอนตูม</t>
  </si>
  <si>
    <t>11301 : โรงพยาบาลบางเลน</t>
  </si>
  <si>
    <t>11302 : โรงพยาบาลสามพราน</t>
  </si>
  <si>
    <t>11303 : โรงพยาบาลพุทธมณฑล</t>
  </si>
  <si>
    <t>13819 : โรงพยาบาลหลวงพ่อเปิ่น</t>
  </si>
  <si>
    <t>10734 : โรงพยาบาลสมุทรสาคร</t>
  </si>
  <si>
    <t>11304 : โรงพยาบาลกระทุ่มแบน</t>
  </si>
  <si>
    <t>10735 : โรงพยาบาลสมเด็จพระพุทธเลิศหล้า</t>
  </si>
  <si>
    <t>11306 : โรงพยาบาลนภาลัย</t>
  </si>
  <si>
    <t>11307 : โรงพยาบาลอัมพวา</t>
  </si>
  <si>
    <t>10736 : โรงพยาบาลพระจอมเกล้า</t>
  </si>
  <si>
    <t>11308 : โรงพยาบาลเขาย้อย</t>
  </si>
  <si>
    <t>11309 : โรงพยาบาลหนองหญ้าปล้อง</t>
  </si>
  <si>
    <t>11310 : โรงพยาบาลชะอำ</t>
  </si>
  <si>
    <t>11311 : โรงพยาบาลท่ายาง</t>
  </si>
  <si>
    <t>11312 : โรงพยาบาลบ้านลาด</t>
  </si>
  <si>
    <t>11313 : โรงพยาบาลบ้านแหลม</t>
  </si>
  <si>
    <t>11314 : โรงพยาบาลแก่งกระจาน</t>
  </si>
  <si>
    <t>10737 : โรงพยาบาลประจวบคีรีขันธ์</t>
  </si>
  <si>
    <t>11315 : โรงพยาบาลกุยบุรี</t>
  </si>
  <si>
    <t>11316 : โรงพยาบาลทับสะแก</t>
  </si>
  <si>
    <t>11317 : โรงพยาบาลบางสะพาน</t>
  </si>
  <si>
    <t>11318 : โรงพยาบาลบางสะพานน้อย</t>
  </si>
  <si>
    <t>11319 : โรงพยาบาลปราณบุรี</t>
  </si>
  <si>
    <t>11320 : โรงพยาบาลหัวหิน</t>
  </si>
  <si>
    <t>11321 : โรงพยาบาลสามร้อยยอด</t>
  </si>
  <si>
    <t>10685 : โรงพยาบาลสมุทรปราการ</t>
  </si>
  <si>
    <t>10752 : โรงพยาบาลบางบ่อ</t>
  </si>
  <si>
    <t>10753 : โรงพยาบาลบางพลี</t>
  </si>
  <si>
    <t>10754 : โรงพยาบาลบางจาก</t>
  </si>
  <si>
    <t>10755 : โรงพยาบาลพระสมุทรเจดีย์</t>
  </si>
  <si>
    <t>28785 : โรงพยาบาลบางเสาธง</t>
  </si>
  <si>
    <t>10662 : โรงพยาบาลชลบุรี</t>
  </si>
  <si>
    <t>10817 : โรงพยาบาลบ้านบึง</t>
  </si>
  <si>
    <t>10818 : โรงพยาบาลหนองใหญ่</t>
  </si>
  <si>
    <t>10819 : โรงพยาบาลบางละมุง</t>
  </si>
  <si>
    <t>10820 : โรงพยาบาลวัดญาณสังวราราม</t>
  </si>
  <si>
    <t>10821 : โรงพยาบาลพานทอง</t>
  </si>
  <si>
    <t>10822 : โรงพยาบาลพนัสนิคม</t>
  </si>
  <si>
    <t>10823 : โรงพยาบาลแหลมฉบัง</t>
  </si>
  <si>
    <t>10824 : โรงพยาบาลเกาะสีชัง</t>
  </si>
  <si>
    <t>10825 : โรงพยาบาลสัตหีบกม10</t>
  </si>
  <si>
    <t>10826 : โรงพยาบาลบ่อทอง</t>
  </si>
  <si>
    <t>28006 : โรงพยาบาลเกาะจันทร์</t>
  </si>
  <si>
    <t>10663 : โรงพยาบาลระยอง</t>
  </si>
  <si>
    <t>10827 : โรงพยาบาลเฉลิมพระเกียรติสมเด็จพระเทพรัตนราชสุดาฯ สยามบรมราชกุมารี ระยอง</t>
  </si>
  <si>
    <t>10828 : โรงพยาบาลบ้านฉาง</t>
  </si>
  <si>
    <t>10829 : โรงพยาบาลแกลง</t>
  </si>
  <si>
    <t>10830 : โรงพยาบาลวังจันทร์</t>
  </si>
  <si>
    <t>10831 : โรงพยาบาลบ้านค่าย</t>
  </si>
  <si>
    <t>10832 : โรงพยาบาลปลวกแดง</t>
  </si>
  <si>
    <t>22734 : โรงพยาบาลเขาชะเมา เฉลิมพระเกียรติ 80 พรรษา</t>
  </si>
  <si>
    <t>23962 : โรงพยาบาลนิคมพัฒนา</t>
  </si>
  <si>
    <t>10664 : โรงพยาบาลพระปกเกล้า</t>
  </si>
  <si>
    <t>10834 : โรงพยาบาลขลุง</t>
  </si>
  <si>
    <t>10835 : โรงพยาบาลท่าใหม่</t>
  </si>
  <si>
    <t>10836 : โรงพยาบาลเขาสุกิม</t>
  </si>
  <si>
    <t>10837 : โรงพยาบาลสองพี่น้อง</t>
  </si>
  <si>
    <t>10838 : โรงพยาบาลโป่งน้ำร้อน</t>
  </si>
  <si>
    <t>10839 : โรงพยาบาลมะขาม</t>
  </si>
  <si>
    <t>10840 : โรงพยาบาลแหลมสิงห์</t>
  </si>
  <si>
    <t>10841 : โรงพยาบาลสอยดาว</t>
  </si>
  <si>
    <t>10842 : โรงพยาบาลแก่งหางแมว</t>
  </si>
  <si>
    <t>10843 : โรงพยาบาลนายายอาม</t>
  </si>
  <si>
    <t>10844 : โรงพยาบาลเขาคิชฌกูฏ</t>
  </si>
  <si>
    <t>10696 : โรงพยาบาลตราด</t>
  </si>
  <si>
    <t>10845 : โรงพยาบาลคลองใหญ่</t>
  </si>
  <si>
    <t>10846 : โรงพยาบาลเขาสมิง</t>
  </si>
  <si>
    <t>10847 : โรงพยาบาลบ่อไร่</t>
  </si>
  <si>
    <t>10848 : โรงพยาบาลแหลมงอบ</t>
  </si>
  <si>
    <t>10849 : โรงพยาบาลเกาะกูด</t>
  </si>
  <si>
    <t>13816 : โรงพยาบาลเกาะช้าง</t>
  </si>
  <si>
    <t>10697 : โรงพยาบาลพุทธโสธร</t>
  </si>
  <si>
    <t>10833 : โรงพยาบาลท่าตะเกียบ</t>
  </si>
  <si>
    <t>10850 : โรงพยาบาลบางคล้า</t>
  </si>
  <si>
    <t>10851 : โรงพยาบาลบางน้ำเปรี้ยว</t>
  </si>
  <si>
    <t>10852 : โรงพยาบาลบางปะกง</t>
  </si>
  <si>
    <t>10853 : โรงพยาบาลบ้านโพธิ์</t>
  </si>
  <si>
    <t>10854 : โรงพยาบาลพนมสารคาม</t>
  </si>
  <si>
    <t>10855 : โรงพยาบาลสนามชัยเขต</t>
  </si>
  <si>
    <t>10856 : โรงพยาบาลแปลงยาว</t>
  </si>
  <si>
    <t>13747 : โรงพยาบาลราชสาส์น</t>
  </si>
  <si>
    <t>31327 : โรงพยาบาลคลองเขื่อน</t>
  </si>
  <si>
    <t>10665 : โรงพยาบาลเจ้าพระยาอภัยภูเบศร</t>
  </si>
  <si>
    <t>10857 : โรงพยาบาลกบินทร์บุรี</t>
  </si>
  <si>
    <t>10858 : โรงพยาบาลนาดี</t>
  </si>
  <si>
    <t>10859 : โรงพยาบาลบ้านสร้าง</t>
  </si>
  <si>
    <t>10860 : โรงพยาบาลประจันตคาม</t>
  </si>
  <si>
    <t>10861 : โรงพยาบาลศรีมหาโพธิ</t>
  </si>
  <si>
    <t>10862 : โรงพยาบาลศรีมโหสถ</t>
  </si>
  <si>
    <t>10699 : โรงพยาบาลสมเด็จพระยุพราชสระแก้ว</t>
  </si>
  <si>
    <t>10866 : โรงพยาบาลคลองหาด</t>
  </si>
  <si>
    <t>10867 : โรงพยาบาลตาพระยา</t>
  </si>
  <si>
    <t>10868 : โรงพยาบาลวังน้ำเย็น</t>
  </si>
  <si>
    <t>10869 : โรงพยาบาลวัฒนานคร</t>
  </si>
  <si>
    <t>10870 : โรงพยาบาลอรัญประเทศ</t>
  </si>
  <si>
    <t>13817 : โรงพยาบาลเขาฉกรรจ์</t>
  </si>
  <si>
    <t>28849 : โรงพยาบาลวังสมบูรณ์</t>
  </si>
  <si>
    <t>28850 : โรงพยาบาลโคกสูง</t>
  </si>
  <si>
    <t>10670 : โรงพยาบาลขอนแก่น</t>
  </si>
  <si>
    <t>10995 : โรงพยาบาลบ้านฝาง</t>
  </si>
  <si>
    <t>10996 : โรงพยาบาลพระยืน</t>
  </si>
  <si>
    <t>10997 : โรงพยาบาลหนองเรือ</t>
  </si>
  <si>
    <t>10998 : โรงพยาบาลชุมแพ</t>
  </si>
  <si>
    <t>10999 : โรงพยาบาลสีชมพู</t>
  </si>
  <si>
    <t>11000 : โรงพยาบาลน้ำพอง</t>
  </si>
  <si>
    <t>11001 : โรงพยาบาลอุบลรัตน์</t>
  </si>
  <si>
    <t>11002 : โรงพยาบาลบ้านไผ่</t>
  </si>
  <si>
    <t>11003 : โรงพยาบาลเปือยน้อย</t>
  </si>
  <si>
    <t>11004 : โรงพยาบาลพล</t>
  </si>
  <si>
    <t>11005 : โรงพยาบาลแวงใหญ่</t>
  </si>
  <si>
    <t>11006 : โรงพยาบาลแวงน้อย</t>
  </si>
  <si>
    <t>11007 : โรงพยาบาลหนองสองห้อง</t>
  </si>
  <si>
    <t>11008 : โรงพยาบาลภูเวียง</t>
  </si>
  <si>
    <t>11009 : โรงพยาบาลมัญจาคีรี</t>
  </si>
  <si>
    <t>11010 : โรงพยาบาลชนบท</t>
  </si>
  <si>
    <t>11011 : โรงพยาบาลเขาสวนกวาง</t>
  </si>
  <si>
    <t>11012 : โรงพยาบาลภูผาม่าน</t>
  </si>
  <si>
    <t>11445 : โรงพยาบาลสมเด็จพระยุพราชกระนวน</t>
  </si>
  <si>
    <t>12275 : โรงพยาบาลสิรินธร(ภาคตะวันออกเฉียงเหนือ)</t>
  </si>
  <si>
    <t>14132 : โรงพยาบาลซำสูง</t>
  </si>
  <si>
    <t>77649 : โรงพยาบาลหนองนาคำ</t>
  </si>
  <si>
    <t>77650 : โรงพยาบาลเวียงเก่า</t>
  </si>
  <si>
    <t>77651 : โรงพยาบาลโคกโพธิ์ไชย</t>
  </si>
  <si>
    <t>77652 : โรงพยาบาลโนนศิลา</t>
  </si>
  <si>
    <t>10707 : โรงพยาบาลมหาสารคาม</t>
  </si>
  <si>
    <t>11051 : โรงพยาบาลแกดำ</t>
  </si>
  <si>
    <t>11052 : โรงพยาบาลโกสุมพิสัย</t>
  </si>
  <si>
    <t>11053 : โรงพยาบาลกันทรวิชัย</t>
  </si>
  <si>
    <t>11054 : โรงพยาบาลเชียงยืน</t>
  </si>
  <si>
    <t>11055 : โรงพยาบาลบรบือ</t>
  </si>
  <si>
    <t>11056 : โรงพยาบาลนาเชือก</t>
  </si>
  <si>
    <t>11057 : โรงพยาบาลพยัคฆภูมิพิสัย</t>
  </si>
  <si>
    <t>11058 : โรงพยาบาลวาปีปทุม</t>
  </si>
  <si>
    <t>11059 : โรงพยาบาลนาดูน</t>
  </si>
  <si>
    <t>11060 : โรงพยาบาลยางสีสุราช</t>
  </si>
  <si>
    <t>24704 : โรงพยาบาลกุดรัง</t>
  </si>
  <si>
    <t>28843 : โรงพยาบาลชื่นชม</t>
  </si>
  <si>
    <t>10708 : โรงพยาบาลร้อยเอ็ด</t>
  </si>
  <si>
    <t>11061 : โรงพยาบาลเกษตรวิสัย</t>
  </si>
  <si>
    <t>11062 : โรงพยาบาลปทุมรัตต์</t>
  </si>
  <si>
    <t>11063 : โรงพยาบาลจตุรพักตรพิมาน</t>
  </si>
  <si>
    <t>11064 : โรงพยาบาลธวัชบุรี</t>
  </si>
  <si>
    <t>11065 : โรงพยาบาลพนมไพร</t>
  </si>
  <si>
    <t>11066 : โรงพยาบาลโพนทอง</t>
  </si>
  <si>
    <t>11067 : โรงพยาบาลโพธิ์ชัย</t>
  </si>
  <si>
    <t>11068 : โรงพยาบาลหนองพอก</t>
  </si>
  <si>
    <t>11069 : โรงพยาบาลเสลภูมิ</t>
  </si>
  <si>
    <t>11070 : โรงพยาบาลสุวรรณภูมิ</t>
  </si>
  <si>
    <t>11071 : โรงพยาบาลเมืองสรวง</t>
  </si>
  <si>
    <t>11072 : โรงพยาบาลโพนทราย</t>
  </si>
  <si>
    <t>11073 : โรงพยาบาลอาจสามารถ</t>
  </si>
  <si>
    <t>11074 : โรงพยาบาลเมยวดี</t>
  </si>
  <si>
    <t>11075 : โรงพยาบาลศรีสมเด็จ</t>
  </si>
  <si>
    <t>11076 : โรงพยาบาลจังหาร</t>
  </si>
  <si>
    <t>27988 : โรงพยาบาลทุ่งเขาหลวง</t>
  </si>
  <si>
    <t>27989 : โรงพยาบาลเชียงขวัญ</t>
  </si>
  <si>
    <t>27990 : โรงพยาบาลหนองฮี</t>
  </si>
  <si>
    <t>10709 : โรงพยาบาลกาฬสินธุ์</t>
  </si>
  <si>
    <t>11077 : โรงพยาบาลนามน</t>
  </si>
  <si>
    <t>11078 : โรงพยาบาลกมลาไสย</t>
  </si>
  <si>
    <t>11079 : โรงพยาบาลร่องคำ</t>
  </si>
  <si>
    <t>11080 : โรงพยาบาลเขาวง</t>
  </si>
  <si>
    <t>11081 : โรงพยาบาลยางตลาด</t>
  </si>
  <si>
    <t>11082 : โรงพยาบาลห้วยเม็ก</t>
  </si>
  <si>
    <t>11083 : โรงพยาบาลสหัสขันธ์</t>
  </si>
  <si>
    <t>11084 : โรงพยาบาลคำม่วง</t>
  </si>
  <si>
    <t>11085 : โรงพยาบาลท่าคันโท</t>
  </si>
  <si>
    <t>11086 : โรงพยาบาลหนองกุงศรี</t>
  </si>
  <si>
    <t>11087 : โรงพยาบาลสมเด็จ</t>
  </si>
  <si>
    <t>11088 : โรงพยาบาลห้วยผึ้ง</t>
  </si>
  <si>
    <t>11449 : โรงพยาบาลสมเด็จพระยุพราชกุฉินารายณ์</t>
  </si>
  <si>
    <t>28017 : โรงพยาบาลนาคู</t>
  </si>
  <si>
    <t>28789 : โรงพยาบาลฆ้องชัย</t>
  </si>
  <si>
    <t>28790 : โรงพยาบาลดอนจาน</t>
  </si>
  <si>
    <t>28791 : โรงพยาบาลสามชัย</t>
  </si>
  <si>
    <t>11040 : โรงพยาบาลบึงกาฬ</t>
  </si>
  <si>
    <t>11041 : โรงพยาบาลพรเจริญ</t>
  </si>
  <si>
    <t>11043 : โรงพยาบาลโซ่พิสัย</t>
  </si>
  <si>
    <t>11046 : โรงพยาบาลเซกา</t>
  </si>
  <si>
    <t>11047 : โรงพยาบาลปากคาด</t>
  </si>
  <si>
    <t>11048 : โรงพยาบาลบึงโขงหลง</t>
  </si>
  <si>
    <t>11049 : โรงพยาบาลศรีวิไล</t>
  </si>
  <si>
    <t>11050 : โรงพยาบาลบุ่งคล้า</t>
  </si>
  <si>
    <t>10704 : โรงพยาบาลหนองบัวลำภู</t>
  </si>
  <si>
    <t>10991 : โรงพยาบาลนากลาง</t>
  </si>
  <si>
    <t>10992 : โรงพยาบาลโนนสัง</t>
  </si>
  <si>
    <t>10993 : โรงพยาบาลศรีบุญเรือง</t>
  </si>
  <si>
    <t>10994 : โรงพยาบาลสุวรรณคูหา</t>
  </si>
  <si>
    <t>23367 : โรงพยาบาลนาวัง เฉลิมพระเกียรติ 80 พรรษา</t>
  </si>
  <si>
    <t>10671 : โรงพยาบาลอุดรธานี</t>
  </si>
  <si>
    <t>11013 : โรงพยาบาลกุดจับ</t>
  </si>
  <si>
    <t>11014 : โรงพยาบาลหนองวัวซอ</t>
  </si>
  <si>
    <t>11015 : โรงพยาบาลกุมภวาปี</t>
  </si>
  <si>
    <t>11016 : โรงพยาบาลห้วยเกิ้ง</t>
  </si>
  <si>
    <t>11017 : โรงพยาบาลโนนสะอาด</t>
  </si>
  <si>
    <t>11018 : โรงพยาบาลหนองหาน</t>
  </si>
  <si>
    <t>11019 : โรงพยาบาลทุ่งฝน</t>
  </si>
  <si>
    <t>11020 : โรงพยาบาลไชยวาน</t>
  </si>
  <si>
    <t>11021 : โรงพยาบาลศรีธาตุ</t>
  </si>
  <si>
    <t>11022 : โรงพยาบาลวังสามหมอ</t>
  </si>
  <si>
    <t>11023 : โรงพยาบาลบ้านผือ</t>
  </si>
  <si>
    <t>11024 : โรงพยาบาลน้ำโสม</t>
  </si>
  <si>
    <t>11025 : โรงพยาบาลเพ็ญ</t>
  </si>
  <si>
    <t>11026 : โรงพยาบาลสร้างคอม</t>
  </si>
  <si>
    <t>11027 : โรงพยาบาลหนองแสง</t>
  </si>
  <si>
    <t>11028 : โรงพยาบาลนายูง</t>
  </si>
  <si>
    <t>11029 : โรงพยาบาลพิบูลย์รักษ์</t>
  </si>
  <si>
    <t>11446 : โรงพยาบาลสมเด็จพระยุพราชบ้านดุง</t>
  </si>
  <si>
    <t>25058 : โรงพยาบาลกู่แก้ว</t>
  </si>
  <si>
    <t>25059 : โรงพยาบาลประจักษ์ศิลปาคม</t>
  </si>
  <si>
    <t>10705 : โรงพยาบาลเลย</t>
  </si>
  <si>
    <t>11030 : โรงพยาบาลนาด้วง</t>
  </si>
  <si>
    <t>11031 : โรงพยาบาลเชียงคาน</t>
  </si>
  <si>
    <t>11032 : โรงพยาบาลปากชม</t>
  </si>
  <si>
    <t>11033 : โรงพยาบาลนาแห้ว</t>
  </si>
  <si>
    <t>11034 : โรงพยาบาลภูเรือ</t>
  </si>
  <si>
    <t>11035 : โรงพยาบาลท่าลี่</t>
  </si>
  <si>
    <t>11036 : โรงพยาบาลวังสะพุง</t>
  </si>
  <si>
    <t>11037 : โรงพยาบาลภูกระดึง</t>
  </si>
  <si>
    <t>11038 : โรงพยาบาลภูหลวง</t>
  </si>
  <si>
    <t>11039 : โรงพยาบาลผาขาว</t>
  </si>
  <si>
    <t>11447 : โรงพยาบาลสมเด็จพระยุพราชด่านซ้าย</t>
  </si>
  <si>
    <t>14133 : โรงพยาบาลเอราวัณ</t>
  </si>
  <si>
    <t>28861 : โรงพยาบาลหนองหิน</t>
  </si>
  <si>
    <t>10706 : โรงพยาบาลหนองคาย</t>
  </si>
  <si>
    <t>11042 : โรงพยาบาลโพนพิสัย</t>
  </si>
  <si>
    <t>11044 : โรงพยาบาลศรีเชียงใหม่</t>
  </si>
  <si>
    <t>11045 : โรงพยาบาลสังคม</t>
  </si>
  <si>
    <t>11448 : โรงพยาบาลสมเด็จพระยุพราชท่าบ่อ</t>
  </si>
  <si>
    <t>21356 : โรงพยาบาลสระใคร</t>
  </si>
  <si>
    <t>28778 : โรงพยาบาลโพธิ์ตาก</t>
  </si>
  <si>
    <t>28811 : โรงพยาบาลเฝ้าไร่</t>
  </si>
  <si>
    <t>28815 : โรงพยาบาลรัตนวาปี</t>
  </si>
  <si>
    <t>10710 : โรงพยาบาลสกลนคร</t>
  </si>
  <si>
    <t>11089 : โรงพยาบาลกุสุมาลย์</t>
  </si>
  <si>
    <t>11090 : โรงพยาบาลกุดบาก</t>
  </si>
  <si>
    <t>11091 : โรงพยาบาลพระอาจารย์ฝั้นอาจาโร</t>
  </si>
  <si>
    <t>11092 : โรงพยาบาลพังโคน</t>
  </si>
  <si>
    <t>11093 : โรงพยาบาลวาริชภูมิ</t>
  </si>
  <si>
    <t>11094 : โรงพยาบาลนิคมน้ำอูน</t>
  </si>
  <si>
    <t>11095 : โรงพยาบาลวานรนิวาส</t>
  </si>
  <si>
    <t>11096 : โรงพยาบาลคำตากล้า</t>
  </si>
  <si>
    <t>11097 : โรงพยาบาลบ้านม่วง</t>
  </si>
  <si>
    <t>11098 : โรงพยาบาลอากาศอำนวย</t>
  </si>
  <si>
    <t>11099 : โรงพยาบาลส่องดาว</t>
  </si>
  <si>
    <t>11100 : โรงพยาบาลเต่างอย</t>
  </si>
  <si>
    <t>11101 : โรงพยาบาลโคกศรีสุพรรณ</t>
  </si>
  <si>
    <t>11102 : โรงพยาบาลเจริญศิลป์</t>
  </si>
  <si>
    <t>11103 : โรงพยาบาลโพนนาแก้ว</t>
  </si>
  <si>
    <t>11450 : โรงพยาบาลสมเด็จพระยุพราชสว่างแดนดิน</t>
  </si>
  <si>
    <t>21323 : โรงพยาบาลพระอาจารย์แบน ธนากโร</t>
  </si>
  <si>
    <t>10711 : โรงพยาบาลนครพนม</t>
  </si>
  <si>
    <t>11104 : โรงพยาบาลปลาปาก</t>
  </si>
  <si>
    <t>11105 : โรงพยาบาลท่าอุเทน</t>
  </si>
  <si>
    <t>11106 : โรงพยาบาลบ้านแพง</t>
  </si>
  <si>
    <t>11107 : โรงพยาบาลนาทม</t>
  </si>
  <si>
    <t>11108 : โรงพยาบาลเรณูนคร</t>
  </si>
  <si>
    <t>11109 : โรงพยาบาลนาแก</t>
  </si>
  <si>
    <t>11110 : โรงพยาบาลศรีสงคราม</t>
  </si>
  <si>
    <t>11111 : โรงพยาบาลนาหว้า</t>
  </si>
  <si>
    <t>11112 : โรงพยาบาลโพนสวรรค์</t>
  </si>
  <si>
    <t>11451 : โรงพยาบาลสมเด็จพระยุพราชธาตุพนม</t>
  </si>
  <si>
    <t>40840 : โรงพยาบาลวังยาง</t>
  </si>
  <si>
    <t>10666 : โรงพยาบาลมหาราชนครราชสีมา</t>
  </si>
  <si>
    <t>10871 : โรงพยาบาลครบุรี</t>
  </si>
  <si>
    <t>10872 : โรงพยาบาลเสิงสาง</t>
  </si>
  <si>
    <t>10873 : โรงพยาบาลคง</t>
  </si>
  <si>
    <t>10874 : โรงพยาบาลบ้านเหลื่อม</t>
  </si>
  <si>
    <t>10875 : โรงพยาบาลจักราช</t>
  </si>
  <si>
    <t>10876 : โรงพยาบาลโชคชัย</t>
  </si>
  <si>
    <t>10877 : โรงพยาบาลด่านขุนทด</t>
  </si>
  <si>
    <t>10878 : โรงพยาบาลโนนไทย</t>
  </si>
  <si>
    <t>10879 : โรงพยาบาลโนนสูง</t>
  </si>
  <si>
    <t>10880 : โรงพยาบาลขามสะแกแสง</t>
  </si>
  <si>
    <t>10881 : โรงพยาบาลบัวใหญ่</t>
  </si>
  <si>
    <t>10882 : โรงพยาบาลประทาย</t>
  </si>
  <si>
    <t>10883 : โรงพยาบาลปักธงชัย</t>
  </si>
  <si>
    <t>10884 : โรงพยาบาลพิมาย</t>
  </si>
  <si>
    <t>10885 : โรงพยาบาลห้วยแถลง</t>
  </si>
  <si>
    <t>10886 : โรงพยาบาลชุมพวง</t>
  </si>
  <si>
    <t>10887 : โรงพยาบาลสูงเนิน</t>
  </si>
  <si>
    <t>10888 : โรงพยาบาลขามทะเลสอ</t>
  </si>
  <si>
    <t>10889 : โรงพยาบาลสีคิ้ว</t>
  </si>
  <si>
    <t>10890 : โรงพยาบาลปากช่องนานา</t>
  </si>
  <si>
    <t>10891 : โรงพยาบาลหนองบุญมาก</t>
  </si>
  <si>
    <t>10892 : โรงพยาบาลแก้งสนามนาง</t>
  </si>
  <si>
    <t>10893 : โรงพยาบาลโนนแดง</t>
  </si>
  <si>
    <t>10894 : โรงพยาบาลวังน้ำเขียว</t>
  </si>
  <si>
    <t>11602 : โรงพยาบาลเฉลิมพระเกียรติสมเด็จย่า 100 ปี</t>
  </si>
  <si>
    <t>11608 : โรงพยาบาลลำทะเมนชัย</t>
  </si>
  <si>
    <t>22456 : โรงพยาบาลพระทองคำ เฉลิมพระเกียรติ 80 พรรษา</t>
  </si>
  <si>
    <t>23839 : โรงพยาบาลเทพรัตน์นครราชสีมา</t>
  </si>
  <si>
    <t>24692 : โรงพยาบาลเฉลิมพระเกียรติ</t>
  </si>
  <si>
    <t>27839 : โรงพยาบาลบัวลาย</t>
  </si>
  <si>
    <t>27840 : โรงพยาบาลสีดา</t>
  </si>
  <si>
    <t>27841 : โรงพยาบาลเทพารักษ์</t>
  </si>
  <si>
    <t>10667 : โรงพยาบาลบุรีรัมย์</t>
  </si>
  <si>
    <t>10895 : โรงพยาบาลคูเมือง</t>
  </si>
  <si>
    <t>10896 : โรงพยาบาลกระสัง</t>
  </si>
  <si>
    <t>10897 : โรงพยาบาลนางรอง</t>
  </si>
  <si>
    <t>10898 : โรงพยาบาลหนองกี่</t>
  </si>
  <si>
    <t>10899 : โรงพยาบาลละหานทราย</t>
  </si>
  <si>
    <t>10900 : โรงพยาบาลประโคนชัย</t>
  </si>
  <si>
    <t>10901 : โรงพยาบาลบ้านกรวด</t>
  </si>
  <si>
    <t>10902 : โรงพยาบาลพุทไธสง</t>
  </si>
  <si>
    <t>10904 : โรงพยาบาลลำปลายมาศ</t>
  </si>
  <si>
    <t>10905 : โรงพยาบาลสตึก</t>
  </si>
  <si>
    <t>10906 : โรงพยาบาลปะคำ</t>
  </si>
  <si>
    <t>10907 : โรงพยาบาลนาโพธิ์</t>
  </si>
  <si>
    <t>10908 : โรงพยาบาลหนองหงส์</t>
  </si>
  <si>
    <t>10909 : โรงพยาบาลพลับพลาชัย</t>
  </si>
  <si>
    <t>10910 : โรงพยาบาลห้วยราช</t>
  </si>
  <si>
    <t>10911 : โรงพยาบาลโนนสุวรรณ</t>
  </si>
  <si>
    <t>10912 : โรงพยาบาลชำนิ</t>
  </si>
  <si>
    <t>10913 : โรงพยาบาลบ้านใหม่ไชยพจน์</t>
  </si>
  <si>
    <t>10914 : โรงพยาบาลโนนดินแดง</t>
  </si>
  <si>
    <t>11619 : โรงพยาบาลเฉลิมพระเกียรติ</t>
  </si>
  <si>
    <t>23578 : โรงพยาบาลแคนดง</t>
  </si>
  <si>
    <t>28020 : โรงพยาบาลบ้านด่าน</t>
  </si>
  <si>
    <t>10668 : โรงพยาบาลสุรินทร์</t>
  </si>
  <si>
    <t>10915 : โรงพยาบาลชุมพลบุรี</t>
  </si>
  <si>
    <t>10916 : โรงพยาบาลท่าตูม</t>
  </si>
  <si>
    <t>10917 : โรงพยาบาลจอมพระ</t>
  </si>
  <si>
    <t>10918 : โรงพยาบาลปราสาท</t>
  </si>
  <si>
    <t>10919 : โรงพยาบาลกาบเชิง</t>
  </si>
  <si>
    <t>10920 : โรงพยาบาลรัตนบุรี</t>
  </si>
  <si>
    <t>10921 : โรงพยาบาลสนม</t>
  </si>
  <si>
    <t>10922 : โรงพยาบาลศีขรภูมิ</t>
  </si>
  <si>
    <t>10923 : โรงพยาบาลสังขะ</t>
  </si>
  <si>
    <t>10924 : โรงพยาบาลลำดวน</t>
  </si>
  <si>
    <t>10925 : โรงพยาบาลสำโรงทาบ</t>
  </si>
  <si>
    <t>10926 : โรงพยาบาลบัวเชด</t>
  </si>
  <si>
    <t>22302 : โรงพยาบาลพนมดงรัก เฉลิมพระเกียรติ 80 พรรษา</t>
  </si>
  <si>
    <t>27842 : โรงพยาบาลเขวาสินรินทร์</t>
  </si>
  <si>
    <t>27843 : โรงพยาบาลศรีณรงค์</t>
  </si>
  <si>
    <t>27844 : โรงพยาบาลโนนนารายณ์</t>
  </si>
  <si>
    <t>04007 : โรงพยาบาลซับใหญ่</t>
  </si>
  <si>
    <t>10702 : โรงพยาบาลชัยภูมิ</t>
  </si>
  <si>
    <t>10970 : โรงพยาบาลบ้านเขว้า</t>
  </si>
  <si>
    <t>10971 : โรงพยาบาลคอนสวรรค์</t>
  </si>
  <si>
    <t>10972 : โรงพยาบาลเกษตรสมบูรณ์</t>
  </si>
  <si>
    <t>10973 : โรงพยาบาลหนองบัวแดง</t>
  </si>
  <si>
    <t>10974 : โรงพยาบาลจัตุรัส</t>
  </si>
  <si>
    <t>10975 : โรงพยาบาลบำเหน็จณรงค์</t>
  </si>
  <si>
    <t>10976 : โรงพยาบาลหนองบัวระเหว</t>
  </si>
  <si>
    <t>10977 : โรงพยาบาลเทพสถิต</t>
  </si>
  <si>
    <t>10978 : โรงพยาบาลภูเขียวเฉลิมพระเกียรติ</t>
  </si>
  <si>
    <t>10979 : โรงพยาบาลบ้านแท่น</t>
  </si>
  <si>
    <t>10980 : โรงพยาบาลแก้งคร้อ</t>
  </si>
  <si>
    <t>10981 : โรงพยาบาลคอนสาร</t>
  </si>
  <si>
    <t>10982 : โรงพยาบาลภักดีชุมพล</t>
  </si>
  <si>
    <t>10983 : โรงพยาบาลเนินสง่า</t>
  </si>
  <si>
    <t>10700 : โรงพยาบาลศรีสะเกษ</t>
  </si>
  <si>
    <t>10927 : โรงพยาบาลยางชุมน้อย</t>
  </si>
  <si>
    <t>10928 : โรงพยาบาลกันทรารมย์</t>
  </si>
  <si>
    <t>10929 : โรงพยาบาลกันทรลักษ์</t>
  </si>
  <si>
    <t>10930 : โรงพยาบาลขุขันธ์</t>
  </si>
  <si>
    <t>10931 : โรงพยาบาลไพรบึง</t>
  </si>
  <si>
    <t>10932 : โรงพยาบาลปรางค์กู่</t>
  </si>
  <si>
    <t>10933 : โรงพยาบาลขุนหาญ</t>
  </si>
  <si>
    <t>10934 : โรงพยาบาลราษีไศล</t>
  </si>
  <si>
    <t>10935 : โรงพยาบาลอุทุมพรพิสัย</t>
  </si>
  <si>
    <t>10936 : โรงพยาบาลบึงบูรพ์</t>
  </si>
  <si>
    <t>10937 : โรงพยาบาลห้วยทับทัน</t>
  </si>
  <si>
    <t>10938 : โรงพยาบาลโนนคูณ</t>
  </si>
  <si>
    <t>10939 : โรงพยาบาลศรีรัตนะ</t>
  </si>
  <si>
    <t>10940 : โรงพยาบาลวังหิน</t>
  </si>
  <si>
    <t>10941 : โรงพยาบาลน้ำเกลี้ยง</t>
  </si>
  <si>
    <t>10942 : โรงพยาบาลภูสิงห์</t>
  </si>
  <si>
    <t>10943 : โรงพยาบาลเมืองจันทร์</t>
  </si>
  <si>
    <t>23125 : โรงพยาบาลเบญจลักษ์เฉลิมพระเกียรติ 80 พรรษา</t>
  </si>
  <si>
    <t>28014 : โรงพยาบาลพยุห์</t>
  </si>
  <si>
    <t>28015 : โรงพยาบาลโพธิ์ศรีสุวรรณ</t>
  </si>
  <si>
    <t>28016 : โรงพยาบาลศิลาลาด</t>
  </si>
  <si>
    <t>10669 : โรงพยาบาลสรรพสิทธิประสงค์</t>
  </si>
  <si>
    <t>10944 : โรงพยาบาลศรีเมืองใหม่</t>
  </si>
  <si>
    <t>10945 : โรงพยาบาลโขงเจียม</t>
  </si>
  <si>
    <t>10946 : โรงพยาบาลเขื่องใน</t>
  </si>
  <si>
    <t>10947 : โรงพยาบาลเขมราฐ</t>
  </si>
  <si>
    <t>10948 : โรงพยาบาลนาจะหลวย</t>
  </si>
  <si>
    <t>10949 : โรงพยาบาลน้ำยืน</t>
  </si>
  <si>
    <t>10950 : โรงพยาบาลบุณฑริก</t>
  </si>
  <si>
    <t>10951 : โรงพยาบาลตระการพืชผล</t>
  </si>
  <si>
    <t>10952 : โรงพยาบาลกุดข้าวปุ้น</t>
  </si>
  <si>
    <t>10953 : โรงพยาบาลม่วงสามสิบ</t>
  </si>
  <si>
    <t>10954 : โรงพยาบาลวารินชำราบ</t>
  </si>
  <si>
    <t>10956 : โรงพยาบาลพิบูลมังสาหาร</t>
  </si>
  <si>
    <t>10957 : โรงพยาบาลตาลสุม</t>
  </si>
  <si>
    <t>10958 : โรงพยาบาลโพธิ์ไทร</t>
  </si>
  <si>
    <t>10959 : โรงพยาบาลสำโรง</t>
  </si>
  <si>
    <t>10960 : โรงพยาบาลดอนมดแดง</t>
  </si>
  <si>
    <t>10961 : โรงพยาบาลสิรินธร</t>
  </si>
  <si>
    <t>10962 : โรงพยาบาลทุ่งศรีอุดม</t>
  </si>
  <si>
    <t>11443 : โรงพยาบาลสมเด็จพระยุพราชเดชอุดม</t>
  </si>
  <si>
    <t>21984 : โรงพยาบาล๕๐ พรรษา มหาวชิราลงกรณ์</t>
  </si>
  <si>
    <t>24032 : โรงพยาบาลนาตาล</t>
  </si>
  <si>
    <t>24821 : โรงพยาบาลนาเยีย</t>
  </si>
  <si>
    <t>27967 : โรงพยาบาลสว่างวีระวงศ์</t>
  </si>
  <si>
    <t>27968 : โรงพยาบาลน้ำขุ่น</t>
  </si>
  <si>
    <t>27976 : โรงพยาบาลเหล่าเสือโก้ก</t>
  </si>
  <si>
    <t>10701 : โรงพยาบาลยโสธร</t>
  </si>
  <si>
    <t>10963 : โรงพยาบาลทรายมูล</t>
  </si>
  <si>
    <t>10964 : โรงพยาบาลกุดชุม</t>
  </si>
  <si>
    <t>10965 : โรงพยาบาลคำเขื่อนแก้ว</t>
  </si>
  <si>
    <t>10966 : โรงพยาบาลป่าติ้ว</t>
  </si>
  <si>
    <t>10967 : โรงพยาบาลมหาชนะชัย</t>
  </si>
  <si>
    <t>10968 : โรงพยาบาลค้อวัง</t>
  </si>
  <si>
    <t>10969 : โรงพยาบาลไทยเจริญ</t>
  </si>
  <si>
    <t>11444 : โรงพยาบาลสมเด็จพระยุพราชเลิงนกทา</t>
  </si>
  <si>
    <t>10703 : โรงพยาบาลอำนาจเจริญ</t>
  </si>
  <si>
    <t>10985 : โรงพยาบาลชานุมาน</t>
  </si>
  <si>
    <t>10986 : โรงพยาบาลปทุมราชวงศา</t>
  </si>
  <si>
    <t>10987 : โรงพยาบาลพนา</t>
  </si>
  <si>
    <t>10988 : โรงพยาบาลเสนางคนิคม</t>
  </si>
  <si>
    <t>10989 : โรงพยาบาลหัวตะพาน</t>
  </si>
  <si>
    <t>10990 : โรงพยาบาลลืออำนาจ</t>
  </si>
  <si>
    <t>10712 : โรงพยาบาลมุกดาหาร</t>
  </si>
  <si>
    <t>11113 : โรงพยาบาลนิคมคำสร้อย</t>
  </si>
  <si>
    <t>11114 : โรงพยาบาลดอนตาล</t>
  </si>
  <si>
    <t>11115 : โรงพยาบาลดงหลวง</t>
  </si>
  <si>
    <t>11116 : โรงพยาบาลคำชะอี</t>
  </si>
  <si>
    <t>11117 : โรงพยาบาลหว้านใหญ่</t>
  </si>
  <si>
    <t>11118 : โรงพยาบาลหนองสูง</t>
  </si>
  <si>
    <t>10680 : โรงพยาบาลมหาราชนครศรีธรรมราช</t>
  </si>
  <si>
    <t>11322 : โรงพยาบาลพรหมคีรี</t>
  </si>
  <si>
    <t>11324 : โรงพยาบาลลานสะกา</t>
  </si>
  <si>
    <t>11325 : โรงพยาบาลสมเด็จพระยุพราชฉวาง</t>
  </si>
  <si>
    <t>11326 : โรงพยาบาลพิปูน</t>
  </si>
  <si>
    <t>11327 : โรงพยาบาลเชียรใหญ่</t>
  </si>
  <si>
    <t>11328 : โรงพยาบาลชะอวด</t>
  </si>
  <si>
    <t>11329 : โรงพยาบาลท่าศาลา</t>
  </si>
  <si>
    <t>11330 : โรงพยาบาลทุ่งสง</t>
  </si>
  <si>
    <t>11331 : โรงพยาบาลนาบอน</t>
  </si>
  <si>
    <t>11332 : โรงพยาบาลทุ่งใหญ่</t>
  </si>
  <si>
    <t>11333 : โรงพยาบาลปากพนัง</t>
  </si>
  <si>
    <t>11334 : โรงพยาบาลร่อนพิบูลย์</t>
  </si>
  <si>
    <t>11335 : โรงพยาบาลสิชล</t>
  </si>
  <si>
    <t>11336 : โรงพยาบาลขนอม</t>
  </si>
  <si>
    <t>11337 : โรงพยาบาลหัวไทร</t>
  </si>
  <si>
    <t>11338 : โรงพยาบาลบางขัน</t>
  </si>
  <si>
    <t>11339 : โรงพยาบาลถ้ำพรรณรา</t>
  </si>
  <si>
    <t>11660 : โรงพยาบาลจุฬาภรณ์</t>
  </si>
  <si>
    <t>40491 : โรงพยาบาลเฉลิมพระเกียรติ</t>
  </si>
  <si>
    <t>40492 : โรงพยาบาลพ่อท่านคล้ายวาจาสิทธิ์</t>
  </si>
  <si>
    <t>40742 : โรงพยาบาลนบพิตำ</t>
  </si>
  <si>
    <t>40743 : โรงพยาบาลพระพรหม</t>
  </si>
  <si>
    <t>10738 : โรงพยาบาลกระบี่</t>
  </si>
  <si>
    <t>11340 : โรงพยาบาลเขาพนม</t>
  </si>
  <si>
    <t>11341 : โรงพยาบาลเกาะลันตา</t>
  </si>
  <si>
    <t>11342 : โรงพยาบาลคลองท่อม</t>
  </si>
  <si>
    <t>11343 : โรงพยาบาลอ่าวลึก</t>
  </si>
  <si>
    <t>11344 : โรงพยาบาลปลายพระยา</t>
  </si>
  <si>
    <t>11345 : โรงพยาบาลลำทับ</t>
  </si>
  <si>
    <t>11346 : โรงพยาบาลเหนือคลอง</t>
  </si>
  <si>
    <t>77753 : โรงพยาบาลเกาะพีพี</t>
  </si>
  <si>
    <t>10739 : โรงพยาบาลพังงา</t>
  </si>
  <si>
    <t>10740 : โรงพยาบาลตะกั่วป่า</t>
  </si>
  <si>
    <t>11347 : โรงพยาบาลเกาะยาวชัยพัฒน์</t>
  </si>
  <si>
    <t>11348 : โรงพยาบาลกะปงชัยพัฒน์</t>
  </si>
  <si>
    <t>11349 : โรงพยาบาลตะกั่วทุ่ง</t>
  </si>
  <si>
    <t>11350 : โรงพยาบาลบางไทร</t>
  </si>
  <si>
    <t>11352 : โรงพยาบาลคุระบุรีชัยพัฒน์</t>
  </si>
  <si>
    <t>11353 : โรงพยาบาลทับปุด</t>
  </si>
  <si>
    <t>11354 : โรงพยาบาลท้ายเหมืองชัยพัฒน์</t>
  </si>
  <si>
    <t>10741 : โรงพยาบาลวชิระภูเก็ต</t>
  </si>
  <si>
    <t>11355 : โรงพยาบาลป่าตอง</t>
  </si>
  <si>
    <t>11356 : โรงพยาบาลถลาง</t>
  </si>
  <si>
    <t>41436 : โรงพยาบาลฉลอง</t>
  </si>
  <si>
    <t>10681 : โรงพยาบาลสุราษฎร์ธานี</t>
  </si>
  <si>
    <t>10742 : โรงพยาบาลเกาะสมุย</t>
  </si>
  <si>
    <t>11357 : โรงพยาบาลกาญจนดิษฐ์</t>
  </si>
  <si>
    <t>11358 : โรงพยาบาลดอนสัก</t>
  </si>
  <si>
    <t>11359 : โรงพยาบาลเกาะพงัน</t>
  </si>
  <si>
    <t>11360 : โรงพยาบาลไชยา</t>
  </si>
  <si>
    <t>11361 : โรงพยาบาลท่าชนะ</t>
  </si>
  <si>
    <t>11362 : โรงพยาบาลคีรีรัฐนิคม</t>
  </si>
  <si>
    <t>11363 : โรงพยาบาลบ้านตาขุน</t>
  </si>
  <si>
    <t>11364 : โรงพยาบาลพนม</t>
  </si>
  <si>
    <t>11365 : โรงพยาบาลท่าฉาง</t>
  </si>
  <si>
    <t>11366 : โรงพยาบาลบ้านนาสาร</t>
  </si>
  <si>
    <t>11367 : โรงพยาบาลบ้านนาเดิม</t>
  </si>
  <si>
    <t>11368 : โรงพยาบาลเคียนซา</t>
  </si>
  <si>
    <t>11369 : โรงพยาบาลพระแสง</t>
  </si>
  <si>
    <t>11370 : โรงพยาบาลพุนพิน</t>
  </si>
  <si>
    <t>11371 : โรงพยาบาลชัยบุรี</t>
  </si>
  <si>
    <t>11459 : โรงพยาบาลสมเด็จพระยุพราชเวียงสระ</t>
  </si>
  <si>
    <t>11654 : โรงพยาบาลวิภาวดี</t>
  </si>
  <si>
    <t>14138 : โรงพยาบาลท่าโรงช้าง</t>
  </si>
  <si>
    <t>10743 : โรงพยาบาลระนอง</t>
  </si>
  <si>
    <t>11323 : โรงพยาบาลละอุ่น</t>
  </si>
  <si>
    <t>11372 : โรงพยาบาลกะเปอร์</t>
  </si>
  <si>
    <t>11373 : โรงพยาบาลกระบุรี</t>
  </si>
  <si>
    <t>11374 : โรงพยาบาลสุขสำราญ</t>
  </si>
  <si>
    <t>10744 : โรงพยาบาลชุมพรเขตรอุดมศักดิ์</t>
  </si>
  <si>
    <t>11375 : โรงพยาบาลปากน้ำชุมพร</t>
  </si>
  <si>
    <t>11376 : โรงพยาบาลท่าแซะ</t>
  </si>
  <si>
    <t>11377 : โรงพยาบาลปะทิว</t>
  </si>
  <si>
    <t>11378 : โรงพยาบาลมาบอำมฤต</t>
  </si>
  <si>
    <t>11379 : โรงพยาบาลหลังสวน</t>
  </si>
  <si>
    <t>11380 : โรงพยาบาลปากน้ำหลังสวน</t>
  </si>
  <si>
    <t>11381 : โรงพยาบาลละแม</t>
  </si>
  <si>
    <t>11382 : โรงพยาบาลพะโต๊ะ</t>
  </si>
  <si>
    <t>11383 : โรงพยาบาลสวี</t>
  </si>
  <si>
    <t>11385 : โรงพยาบาลทุ่งตะโก</t>
  </si>
  <si>
    <t>10682 : โรงพยาบาลหาดใหญ่</t>
  </si>
  <si>
    <t>10745 : โรงพยาบาลสงขลา</t>
  </si>
  <si>
    <t>11386 : โรงพยาบาลสทิงพระ</t>
  </si>
  <si>
    <t>11387 : โรงพยาบาลจะนะ</t>
  </si>
  <si>
    <t>11388 : โรงพยาบาลสมเด็จพระบรมราชินีนาถ ณ อำเภอนาทวี</t>
  </si>
  <si>
    <t>11390 : โรงพยาบาลเทพา</t>
  </si>
  <si>
    <t>11391 : โรงพยาบาลสะบ้าย้อย</t>
  </si>
  <si>
    <t>11392 : โรงพยาบาลระโนด</t>
  </si>
  <si>
    <t>11393 : โรงพยาบาลกระแสสินธุ์</t>
  </si>
  <si>
    <t>11394 : โรงพยาบาลรัตภูมิ</t>
  </si>
  <si>
    <t>11395 : โรงพยาบาลสะเดา</t>
  </si>
  <si>
    <t>11396 : โรงพยาบาลนาหม่อม</t>
  </si>
  <si>
    <t>11397 : โรงพยาบาลควนเนียง</t>
  </si>
  <si>
    <t>11398 : โรงพยาบาลปาดังเบซาร์</t>
  </si>
  <si>
    <t>11399 : โรงพยาบาลบางกล่ำ</t>
  </si>
  <si>
    <t>11400 : โรงพยาบาลสิงหนคร</t>
  </si>
  <si>
    <t>11401 : โรงพยาบาลคลองหอยโข่ง</t>
  </si>
  <si>
    <t>10746 : โรงพยาบาลสตูล</t>
  </si>
  <si>
    <t>11402 : โรงพยาบาลควนโดน</t>
  </si>
  <si>
    <t>11403 : โรงพยาบาลควนกาหลง</t>
  </si>
  <si>
    <t>11404 : โรงพยาบาลท่าแพ</t>
  </si>
  <si>
    <t>11405 : โรงพยาบาลละงู</t>
  </si>
  <si>
    <t>11406 : โรงพยาบาลทุ่งหว้า</t>
  </si>
  <si>
    <t>28786 : โรงพยาบาลมะนัง</t>
  </si>
  <si>
    <t>10683 : โรงพยาบาลตรัง</t>
  </si>
  <si>
    <t>11407 : โรงพยาบาลกันตัง</t>
  </si>
  <si>
    <t>11408 : โรงพยาบาลย่านตาขาว</t>
  </si>
  <si>
    <t>11409 : โรงพยาบาลปะเหลียน</t>
  </si>
  <si>
    <t>11410 : โรงพยาบาลสิเกา</t>
  </si>
  <si>
    <t>11411 : โรงพยาบาลห้วยยอด</t>
  </si>
  <si>
    <t>11412 : โรงพยาบาลวังวิเศษ</t>
  </si>
  <si>
    <t>11413 : โรงพยาบาลนาโยง</t>
  </si>
  <si>
    <t>14139 : โรงพยาบาลรัษฎา</t>
  </si>
  <si>
    <t>28817 : โรงพยาบาลหาดสำราญเฉลิมพระเกียรติ 80 พรรษา</t>
  </si>
  <si>
    <t>10747 : โรงพยาบาลพัทลุง</t>
  </si>
  <si>
    <t>11414 : โรงพยาบาลกงหรา</t>
  </si>
  <si>
    <t>11415 : โรงพยาบาลเขาชัยสน</t>
  </si>
  <si>
    <t>11416 : โรงพยาบาลตะโหมด</t>
  </si>
  <si>
    <t>11417 : โรงพยาบาลควนขนุน</t>
  </si>
  <si>
    <t>11418 : โรงพยาบาลปากพะยูน</t>
  </si>
  <si>
    <t>11419 : โรงพยาบาลศรีบรรพต</t>
  </si>
  <si>
    <t>11420 : โรงพยาบาลป่าบอน</t>
  </si>
  <si>
    <t>11421 : โรงพยาบาลบางแก้ว</t>
  </si>
  <si>
    <t>11422 : โรงพยาบาลป่าพะยอม</t>
  </si>
  <si>
    <t>24673 : โรงพยาบาลศรีนครินทร์(ปัญญานันทภิขุ)</t>
  </si>
  <si>
    <t>10748 : โรงพยาบาลปัตตานี</t>
  </si>
  <si>
    <t>11423 : โรงพยาบาลโคกโพธิ์</t>
  </si>
  <si>
    <t>11424 : โรงพยาบาลหนองจิก</t>
  </si>
  <si>
    <t>11425 : โรงพยาบาลปะนาเระ</t>
  </si>
  <si>
    <t>11426 : โรงพยาบาลมายอ</t>
  </si>
  <si>
    <t>11427 : โรงพยาบาลทุ่งยางแดง</t>
  </si>
  <si>
    <t>11428 : โรงพยาบาลไม้แก่น</t>
  </si>
  <si>
    <t>11429 : โรงพยาบาลยะหริ่ง</t>
  </si>
  <si>
    <t>11430 : โรงพยาบาลยะรัง</t>
  </si>
  <si>
    <t>11431 : โรงพยาบาลแม่ลาน</t>
  </si>
  <si>
    <t>11460 : โรงพยาบาลสมเด็จพระยุพราชสายบุรี</t>
  </si>
  <si>
    <t>11464 : โรงพยาบาลกะพ้อ</t>
  </si>
  <si>
    <t>10684 : โรงพยาบาลยะลา</t>
  </si>
  <si>
    <t>10749 : โรงพยาบาลเบตง</t>
  </si>
  <si>
    <t>11432 : โรงพยาบาลบันนังสตา</t>
  </si>
  <si>
    <t>11433 : โรงพยาบาลธารโต</t>
  </si>
  <si>
    <t>11434 : โรงพยาบาลรามัน</t>
  </si>
  <si>
    <t>11461 : โรงพยาบาลสมเด็จพระยุพราชยะหา</t>
  </si>
  <si>
    <t>13806 : โรงพยาบาลกาบัง</t>
  </si>
  <si>
    <t>24689 : โรงพยาบาลกรงปินัง</t>
  </si>
  <si>
    <t>10750 : โรงพยาบาลนราธิวาสราชนครินทร์</t>
  </si>
  <si>
    <t>10751 : โรงพยาบาลสุไหงโก-ลก</t>
  </si>
  <si>
    <t>11435 : โรงพยาบาลตากใบ</t>
  </si>
  <si>
    <t>11436 : โรงพยาบาลบาเจาะ</t>
  </si>
  <si>
    <t>11437 : โรงพยาบาลระแงะ</t>
  </si>
  <si>
    <t>11438 : โรงพยาบาลรือเสาะ</t>
  </si>
  <si>
    <t>11439 : โรงพยาบาลศรีสาคร</t>
  </si>
  <si>
    <t>11440 : โรงพยาบาลแว้ง</t>
  </si>
  <si>
    <t>11441 : โรงพยาบาลสุคิริน</t>
  </si>
  <si>
    <t>11442 : โรงพยาบาลสุไหงปาดี</t>
  </si>
  <si>
    <t>13818 : โรงพยาบาลจะแนะ</t>
  </si>
  <si>
    <t>15010 : โรงพยาบาลเจาะไอร้อง</t>
  </si>
  <si>
    <t>23771 : โรงพยาบาลยี่งอเฉลิมพระเกียรติ 80 พรรษา</t>
  </si>
  <si>
    <t>รายการ</t>
  </si>
  <si>
    <t>รพ.ทั้งหมด</t>
  </si>
  <si>
    <t>รพ.ส่งข้อมูล</t>
  </si>
  <si>
    <t>จำนวนผู้ป่วย</t>
  </si>
  <si>
    <t>TotalAdjRW</t>
  </si>
  <si>
    <t>CMI Min</t>
  </si>
  <si>
    <t>CMI Max</t>
  </si>
  <si>
    <t>O</t>
  </si>
  <si>
    <t>Total Performance Score</t>
  </si>
  <si>
    <t>คะแนนตรวจสอบงบทดลองเบื่องต้น</t>
  </si>
  <si>
    <t>Province2</t>
  </si>
  <si>
    <t>GroupOf</t>
  </si>
  <si>
    <t>Sum of PM</t>
  </si>
  <si>
    <t>ชลประทาน,รพท.</t>
  </si>
  <si>
    <t>บ้านแพ้ว,องค์การมหาชน,รพช.</t>
  </si>
  <si>
    <t>ศูนย์แพทย์ชุมชนโพนสูง</t>
  </si>
  <si>
    <t>ค่ายา</t>
  </si>
  <si>
    <t>ค่าวัสดุวิทยาศาสตร์และการแพทย์</t>
  </si>
  <si>
    <t>ค่าเวชภัณฑ์มิใช่ยาและวัสดุการแพทย์</t>
  </si>
  <si>
    <t>[11]</t>
  </si>
  <si>
    <t>รพช.F1 &gt;50,000 to 100,000</t>
  </si>
  <si>
    <t>รพช.F2 &gt;30,000 to 60,000</t>
  </si>
  <si>
    <t>รพช.F2 &gt;60,000 to 90,000</t>
  </si>
  <si>
    <t>รพช.F3 &gt;15,000 to 25,000</t>
  </si>
  <si>
    <t>ข้อมูลวิเคราะห์วิกฤติทางการเงินระดับ7 (RiskScoring Plus)  ไตรมาส 4/2561   ข้อมูล ณ วันที่  1/11/2561</t>
  </si>
  <si>
    <t>M</t>
  </si>
  <si>
    <t>&gt;=ค่ากลาง</t>
  </si>
  <si>
    <t>ค่ากลาง</t>
  </si>
  <si>
    <t>Cash &lt;.8 P &gt;180  and  Cash &gt;.8 P &gt;90</t>
  </si>
  <si>
    <t>&lt;= 60</t>
  </si>
  <si>
    <t>ข้อมูลการเงิน ณ 4Q61</t>
  </si>
  <si>
    <t>ผ่าน</t>
  </si>
  <si>
    <t>ไม่ผ่าน</t>
  </si>
  <si>
    <t>แผนประมาณการQ4Y61</t>
  </si>
  <si>
    <t>ผลการดำเนินงานQ4Y61</t>
  </si>
  <si>
    <t>0</t>
  </si>
  <si>
    <t/>
  </si>
  <si>
    <t>B</t>
  </si>
  <si>
    <t>0B</t>
  </si>
  <si>
    <t>B-</t>
  </si>
  <si>
    <t>C</t>
  </si>
  <si>
    <t>5C</t>
  </si>
  <si>
    <t>30</t>
  </si>
  <si>
    <t>1B-</t>
  </si>
  <si>
    <t>0C</t>
  </si>
  <si>
    <t>60</t>
  </si>
  <si>
    <t>C-</t>
  </si>
  <si>
    <t>1B</t>
  </si>
  <si>
    <t>72</t>
  </si>
  <si>
    <t>F</t>
  </si>
  <si>
    <t>2C</t>
  </si>
  <si>
    <t>1C-</t>
  </si>
  <si>
    <t>D</t>
  </si>
  <si>
    <t>3D</t>
  </si>
  <si>
    <t>68</t>
  </si>
  <si>
    <t>3B-</t>
  </si>
  <si>
    <t>2C-</t>
  </si>
  <si>
    <t>5C-</t>
  </si>
  <si>
    <t>89</t>
  </si>
  <si>
    <t>0B-</t>
  </si>
  <si>
    <t>3C</t>
  </si>
  <si>
    <t>62</t>
  </si>
  <si>
    <t>6C</t>
  </si>
  <si>
    <t>32</t>
  </si>
  <si>
    <t>33</t>
  </si>
  <si>
    <t>44</t>
  </si>
  <si>
    <t>4C</t>
  </si>
  <si>
    <t>6B-</t>
  </si>
  <si>
    <t>36</t>
  </si>
  <si>
    <t>1D</t>
  </si>
  <si>
    <t>1C</t>
  </si>
  <si>
    <t>29</t>
  </si>
  <si>
    <t>4C-</t>
  </si>
  <si>
    <t>49</t>
  </si>
  <si>
    <t>6B</t>
  </si>
  <si>
    <t>73</t>
  </si>
  <si>
    <t>2B</t>
  </si>
  <si>
    <t>42</t>
  </si>
  <si>
    <t>A-</t>
  </si>
  <si>
    <t>0A-</t>
  </si>
  <si>
    <t>4B-</t>
  </si>
  <si>
    <t>35</t>
  </si>
  <si>
    <t>3C-</t>
  </si>
  <si>
    <t>รพช./รพท.S &lt;=400</t>
  </si>
  <si>
    <t>31</t>
  </si>
  <si>
    <t>7C</t>
  </si>
  <si>
    <t>7B-</t>
  </si>
  <si>
    <t>รพช.F2 &gt;=90,000</t>
  </si>
  <si>
    <t>90</t>
  </si>
  <si>
    <t>7C-</t>
  </si>
  <si>
    <t>5D</t>
  </si>
  <si>
    <t>38</t>
  </si>
  <si>
    <t>4B</t>
  </si>
  <si>
    <t>26</t>
  </si>
  <si>
    <t>37</t>
  </si>
  <si>
    <t>24</t>
  </si>
  <si>
    <t>63</t>
  </si>
  <si>
    <t>0D</t>
  </si>
  <si>
    <t>85</t>
  </si>
  <si>
    <t>28</t>
  </si>
  <si>
    <t>25</t>
  </si>
  <si>
    <t>104</t>
  </si>
  <si>
    <t>549</t>
  </si>
  <si>
    <t>427</t>
  </si>
  <si>
    <t>208</t>
  </si>
  <si>
    <t>504</t>
  </si>
  <si>
    <t>18</t>
  </si>
  <si>
    <t>445</t>
  </si>
  <si>
    <t>479</t>
  </si>
  <si>
    <t>170</t>
  </si>
  <si>
    <t>568</t>
  </si>
  <si>
    <t>508</t>
  </si>
  <si>
    <t>86</t>
  </si>
  <si>
    <t>202</t>
  </si>
  <si>
    <t>เงินบำรุงหลังหักหนี้</t>
  </si>
  <si>
    <t>จำนวนปชก.UC</t>
  </si>
  <si>
    <t>ตารางการวิเคราะห์ประสิทธิภาพหน่วยบริการ ที่มีปัญหาวิกฤติด้านการเงิน ไตรมาส 4 ปี 2561</t>
  </si>
  <si>
    <t xml:space="preserve"> รายได้</t>
  </si>
  <si>
    <t>PlanFin</t>
  </si>
  <si>
    <t xml:space="preserve"> ค่าใช้จ่าย</t>
  </si>
  <si>
    <t xml:space="preserve">รวมคะแนน (10คะแนน) </t>
  </si>
  <si>
    <t>[12]</t>
  </si>
  <si>
    <t>รวมช่อง 1-12</t>
  </si>
  <si>
    <t>จำนวนเตียงจริง
2560</t>
  </si>
  <si>
    <t>จำนวนเตียง ICU
2560</t>
  </si>
  <si>
    <t>จำนวนเตียง NICU
2560</t>
  </si>
  <si>
    <t>จำนวนเตียง CCU
2560</t>
  </si>
  <si>
    <t>จำนวนเตียง ICU แผนกอื่นๆ
2560</t>
  </si>
  <si>
    <t>รวมจำนวนเตียง ICU ทั้งหมด
2560</t>
  </si>
  <si>
    <t>จำนวนห้องผ่าตัด
2560</t>
  </si>
  <si>
    <t>CMI
2560</t>
  </si>
  <si>
    <t>IP
2560</t>
  </si>
  <si>
    <t>วันนอนผู้ป่วยใน
2560</t>
  </si>
  <si>
    <t>TotalAdjRW
2560</t>
  </si>
  <si>
    <t>OP_Visit
2560</t>
  </si>
  <si>
    <t>อัตราการครองเตียง</t>
  </si>
  <si>
    <t>ปี 2560</t>
  </si>
  <si>
    <t>%อัตราครองเตียงปี 2560</t>
  </si>
  <si>
    <t>CMI2561Q4 (ข้อมูล HDC ปี 2561 ไม่มีใช้ปี 2560)</t>
  </si>
  <si>
    <t>เต็ม</t>
  </si>
  <si>
    <t>ได้</t>
  </si>
  <si>
    <t xml:space="preserve">    1.1 Planfin รายได้</t>
  </si>
  <si>
    <t xml:space="preserve">    1.2 Planfin ค่าใช้จ่าย</t>
  </si>
  <si>
    <t xml:space="preserve">    2.1 Unit Cost OP</t>
  </si>
  <si>
    <t xml:space="preserve">    2.2 Unit Cost IP</t>
  </si>
  <si>
    <t xml:space="preserve">    3.1 LC ค่าแรงบุคลากร</t>
  </si>
  <si>
    <t xml:space="preserve">    3.2 MC ค่ายา</t>
  </si>
  <si>
    <t>4. Productivity ที่ยอมรับได้ (2 คะแนน)</t>
  </si>
  <si>
    <t xml:space="preserve">    3.3 MC ค่าเวชภัณฑ์มิใช่ยาและวัสดุการแพทย์</t>
  </si>
  <si>
    <t xml:space="preserve">    3.4 MC ค่าวัสดุวิทยาศาสตร์และการแพทย์</t>
  </si>
  <si>
    <t xml:space="preserve">   4.2 CMI เกินเกณฑ์อ้างอิงกลุ่ม ประเภท Service Plan</t>
  </si>
  <si>
    <t>รวม</t>
  </si>
  <si>
    <t>เงินทุนสำรองสุทธิ (NWC)</t>
  </si>
  <si>
    <t>เงินบำรุงคงเหลือ (หลังหักหนี้สิน)</t>
  </si>
  <si>
    <t>รายได้ (ไม่รวมงบลงทุน) หัก ค่าใช้จ่าย (ไม่รวมค่าเสื่อมราคาและค่าตัดจำหน่าย) EBITDA</t>
  </si>
  <si>
    <t>รายได้สูง (ต่ำ) กว่าค่าใช้จ่ายสุทธิ (NI)</t>
  </si>
  <si>
    <r>
      <t xml:space="preserve">   4.1 อัตราครองเตียง </t>
    </r>
    <r>
      <rPr>
        <sz val="16"/>
        <color indexed="8"/>
        <rFont val="Calibri"/>
        <family val="2"/>
      </rPr>
      <t>≥</t>
    </r>
    <r>
      <rPr>
        <sz val="14.4"/>
        <color indexed="8"/>
        <rFont val="TH SarabunPSK"/>
        <family val="2"/>
      </rPr>
      <t xml:space="preserve"> 80 %</t>
    </r>
  </si>
  <si>
    <r>
      <t xml:space="preserve">เกณฑ์ประสิทธิภาพ    </t>
    </r>
    <r>
      <rPr>
        <b/>
        <sz val="18"/>
        <color indexed="8"/>
        <rFont val="TH SarabunPSK"/>
        <family val="2"/>
      </rPr>
      <t/>
    </r>
  </si>
  <si>
    <t>ระดับการประเมิน</t>
  </si>
  <si>
    <t>ดีมาก</t>
  </si>
  <si>
    <t>ดี</t>
  </si>
  <si>
    <t>พอใช้</t>
  </si>
  <si>
    <t>ต้องปรับปรุง</t>
  </si>
  <si>
    <t>1. ข้อมูลการเงินการคลัง ณ ไตรมาส 4/61</t>
  </si>
  <si>
    <t>ผลการประเมินประสิทธิภาพ Total Performance Score  ปี 2561</t>
  </si>
  <si>
    <t xml:space="preserve"> </t>
  </si>
  <si>
    <t>Grade</t>
  </si>
  <si>
    <t>ผลคะแนนจาก 10 คะแนน</t>
  </si>
  <si>
    <t>2. ผลการประเมินประสิทธิภาพ ณ ไตรมาส 4/61</t>
  </si>
  <si>
    <t>6. คะแนนตรวจสอบงบทดลองเบื้องต้น  (1 คะแนน)</t>
  </si>
  <si>
    <t>Productivity ที่ยอมรับได้ (2)</t>
  </si>
  <si>
    <t>Risk Score Plus (1)</t>
  </si>
  <si>
    <t xml:space="preserve"> คะแนนตรวจสอบงบทดลองเบื้องต้น (1)</t>
  </si>
  <si>
    <t>หน่วยงาน :</t>
  </si>
  <si>
    <t>กราฟแสดงผลการประเมินประสิทธิภาพ Total Performance Score  ปี 2561</t>
  </si>
  <si>
    <r>
      <t xml:space="preserve">1. การบริหารแผน Planfin ไม่เกิน </t>
    </r>
    <r>
      <rPr>
        <b/>
        <sz val="16"/>
        <color indexed="8"/>
        <rFont val="Calibri"/>
        <family val="2"/>
      </rPr>
      <t>±</t>
    </r>
    <r>
      <rPr>
        <b/>
        <sz val="14.4"/>
        <color indexed="8"/>
        <rFont val="TH SarabunPSK"/>
        <family val="2"/>
      </rPr>
      <t xml:space="preserve"> 5 % (2 คะแนน)</t>
    </r>
  </si>
  <si>
    <t>การบริหารแผน Planfin (2)</t>
  </si>
  <si>
    <t>ค่าใช้จ่ายไม่เกินค่ากลางกลุ่มรพ. HGR (2)</t>
  </si>
  <si>
    <t>3. การบริหารค่าใช้จ่าย: ไม่เกินค่ากลางกลุ่ม รพ HGR (2 คะแนน)</t>
  </si>
  <si>
    <t>2. การบริหารต้นทุน Unit Cost ไม่เกินค่ากลางกลุ่ม รพ. (2 คะแนน)</t>
  </si>
  <si>
    <t>การบริหารต้นทุน Unit Cost (2)</t>
  </si>
  <si>
    <t>Total Performance Score 2.0</t>
  </si>
  <si>
    <t>&lt; 5 คะแนน</t>
  </si>
  <si>
    <r>
      <rPr>
        <b/>
        <u/>
        <sz val="16"/>
        <color theme="1"/>
        <rFont val="TH SarabunPSK"/>
        <family val="2"/>
      </rPr>
      <t>&gt;</t>
    </r>
    <r>
      <rPr>
        <b/>
        <sz val="16"/>
        <color theme="1"/>
        <rFont val="TH SarabunPSK"/>
        <family val="2"/>
      </rPr>
      <t xml:space="preserve"> 8 คะแนน</t>
    </r>
  </si>
  <si>
    <r>
      <rPr>
        <b/>
        <u/>
        <sz val="16"/>
        <color theme="1"/>
        <rFont val="TH SarabunPSK"/>
        <family val="2"/>
      </rPr>
      <t>&gt;</t>
    </r>
    <r>
      <rPr>
        <b/>
        <sz val="16"/>
        <color theme="1"/>
        <rFont val="TH SarabunPSK"/>
        <family val="2"/>
      </rPr>
      <t xml:space="preserve"> 7 คะแนน แต่ &lt;  8 คะแนน</t>
    </r>
  </si>
  <si>
    <r>
      <rPr>
        <b/>
        <u/>
        <sz val="16"/>
        <color theme="1"/>
        <rFont val="TH SarabunPSK"/>
        <family val="2"/>
      </rPr>
      <t>&gt;</t>
    </r>
    <r>
      <rPr>
        <b/>
        <sz val="16"/>
        <color theme="1"/>
        <rFont val="TH SarabunPSK"/>
        <family val="2"/>
      </rPr>
      <t xml:space="preserve"> 6 คะแนน แต่ &lt;  7 คะแนน</t>
    </r>
  </si>
  <si>
    <r>
      <rPr>
        <b/>
        <u/>
        <sz val="16"/>
        <color theme="1"/>
        <rFont val="TH SarabunPSK"/>
        <family val="2"/>
      </rPr>
      <t>&gt;</t>
    </r>
    <r>
      <rPr>
        <b/>
        <sz val="16"/>
        <color theme="1"/>
        <rFont val="TH SarabunPSK"/>
        <family val="2"/>
      </rPr>
      <t xml:space="preserve"> 5 คะแนน แต่ &lt;  6 คะแนน</t>
    </r>
  </si>
  <si>
    <t>* หน่วยงานนำผลประเมินในข้อที่ไม่ผ่าน เพื่อหาสาเหตุและไปพัฒนา ปรับปรุงต่อไป</t>
  </si>
  <si>
    <t>A = ดีมาก</t>
  </si>
  <si>
    <t>B = ดี</t>
  </si>
  <si>
    <t>C = พอใช้</t>
  </si>
  <si>
    <t>D = ต้องปรับปรุง</t>
  </si>
  <si>
    <t>F = ไม่ผ่าน</t>
  </si>
  <si>
    <t xml:space="preserve">     (ค้นหา รพ. ใส่ รหัส รพ. ในช่อง D2)</t>
  </si>
  <si>
    <t>ระบบจะแสดงผลคะแนนให้</t>
  </si>
  <si>
    <t xml:space="preserve">การบริหารแผน Planfin </t>
  </si>
  <si>
    <t>การบริหารต้นทุน Unit Cost</t>
  </si>
  <si>
    <t xml:space="preserve">ค่าใช้จ่ายไม่เกินค่ากลางกลุ่มรพ. HGR </t>
  </si>
  <si>
    <t xml:space="preserve">Productivity ที่ยอมรับได้ </t>
  </si>
  <si>
    <t>Risk Score Plus</t>
  </si>
  <si>
    <t xml:space="preserve">คะแนนตรวจสอบงบทดลองเบื้องต้น </t>
  </si>
  <si>
    <t>d</t>
  </si>
  <si>
    <t xml:space="preserve">Total Performance Score </t>
  </si>
  <si>
    <t>7 PLUS 4Q61</t>
  </si>
  <si>
    <t>ผ่าน=1 ไม่ผ่าน=0</t>
  </si>
  <si>
    <t xml:space="preserve">คะแนน </t>
  </si>
  <si>
    <t>ผลการดำเนินการใน ไตรมาส 4/61</t>
  </si>
  <si>
    <t>A Payment Period ขำระหนี้</t>
  </si>
  <si>
    <t>Return on Asset บริหารสินทรัพย์</t>
  </si>
  <si>
    <t>Inventory Management-วสด.คงคลัง</t>
  </si>
  <si>
    <t>Operating Margin ผลการดำเนินงาน</t>
  </si>
  <si>
    <r>
      <t>5. การบริหารจัดการภายในด้านการเงิน7 ด้านต้องผ่าน 4 ใน7 (Risk Score Plus)</t>
    </r>
    <r>
      <rPr>
        <b/>
        <sz val="14"/>
        <color theme="1"/>
        <rFont val="TH SarabunPSK"/>
        <family val="2"/>
      </rPr>
      <t xml:space="preserve"> ( 1 คะแนน)</t>
    </r>
  </si>
  <si>
    <t>กลุ่มงานพัฒนาระบบการเงินการคลังกองเศรษฐฯ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</si>
</sst>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87" formatCode="#,##0.00_ ;[Red]\-#,##0.00\ "/>
    <numFmt numFmtId="188" formatCode="#,##0.0"/>
    <numFmt numFmtId="189" formatCode="#,##0.00,,"/>
    <numFmt numFmtId="190" formatCode="#,##0_ ;[Red]\-#,##0\ "/>
    <numFmt numFmtId="191" formatCode="_-* #,##0_-;\-* #,##0_-;_-* &quot;-&quot;??_-;_-@_-"/>
    <numFmt numFmtId="192" formatCode="#,##0_ ;\-#,##0\ "/>
    <numFmt numFmtId="193" formatCode="#,##0.00_ ;\-#,##0.00\ "/>
    <numFmt numFmtId="194" formatCode="#,##0.000_ ;\-#,##0.000\ "/>
    <numFmt numFmtId="195" formatCode="_-* #,##0.0_-;\-* #,##0.0_-;_-* &quot;-&quot;??_-;_-@_-"/>
    <numFmt numFmtId="196" formatCode="#,##0.0_ ;\-#,##0.0\ "/>
    <numFmt numFmtId="197" formatCode="0.0"/>
  </numFmts>
  <fonts count="34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0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  <font>
      <sz val="16"/>
      <color theme="1"/>
      <name val="Tahoma"/>
      <family val="2"/>
      <charset val="222"/>
      <scheme val="minor"/>
    </font>
    <font>
      <b/>
      <u/>
      <sz val="16"/>
      <color theme="1"/>
      <name val="TH SarabunPSK"/>
      <family val="2"/>
    </font>
    <font>
      <sz val="16"/>
      <name val="TH SarabunPSK"/>
      <family val="2"/>
    </font>
    <font>
      <sz val="20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Tahoma"/>
      <family val="2"/>
      <scheme val="minor"/>
    </font>
    <font>
      <sz val="10"/>
      <color theme="1"/>
      <name val="Tahoma"/>
      <family val="2"/>
      <scheme val="minor"/>
    </font>
    <font>
      <b/>
      <sz val="16"/>
      <color rgb="FFFF0000"/>
      <name val="TH SarabunPSK"/>
      <family val="2"/>
    </font>
    <font>
      <sz val="11"/>
      <color theme="1"/>
      <name val="Tahoma"/>
      <family val="2"/>
    </font>
    <font>
      <b/>
      <sz val="20"/>
      <color theme="1"/>
      <name val="TH SarabunPSK"/>
      <family val="2"/>
    </font>
    <font>
      <b/>
      <sz val="18"/>
      <color indexed="8"/>
      <name val="TH SarabunPSK"/>
      <family val="2"/>
    </font>
    <font>
      <b/>
      <sz val="16"/>
      <color indexed="8"/>
      <name val="Calibri"/>
      <family val="2"/>
    </font>
    <font>
      <b/>
      <sz val="14.4"/>
      <color indexed="8"/>
      <name val="TH SarabunPSK"/>
      <family val="2"/>
    </font>
    <font>
      <b/>
      <sz val="18"/>
      <color theme="1"/>
      <name val="TH SarabunPSK"/>
      <family val="2"/>
    </font>
    <font>
      <sz val="16"/>
      <color indexed="8"/>
      <name val="Calibri"/>
      <family val="2"/>
    </font>
    <font>
      <sz val="14.4"/>
      <color indexed="8"/>
      <name val="TH SarabunPSK"/>
      <family val="2"/>
    </font>
    <font>
      <b/>
      <sz val="18"/>
      <color rgb="FFFF0000"/>
      <name val="TH SarabunPSK"/>
      <family val="2"/>
    </font>
    <font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20"/>
      <color theme="1"/>
      <name val="TH SarabunPSK"/>
      <family val="2"/>
    </font>
    <font>
      <b/>
      <sz val="20"/>
      <color rgb="FFFF0000"/>
      <name val="TH SarabunPSK"/>
      <family val="2"/>
    </font>
    <font>
      <b/>
      <sz val="18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6"/>
      <color rgb="FFFF0000"/>
      <name val="TH SarabunPSK"/>
      <family val="2"/>
      <charset val="222"/>
    </font>
    <font>
      <b/>
      <sz val="16"/>
      <color rgb="FFFF0000"/>
      <name val="Tahoma"/>
      <family val="2"/>
      <charset val="22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A2E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1" fillId="0" borderId="0"/>
  </cellStyleXfs>
  <cellXfs count="329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3" borderId="12" xfId="0" applyFont="1" applyFill="1" applyBorder="1" applyAlignment="1">
      <alignment horizontal="center" vertical="center" textRotation="90" wrapText="1"/>
    </xf>
    <xf numFmtId="0" fontId="6" fillId="4" borderId="12" xfId="0" applyFont="1" applyFill="1" applyBorder="1" applyAlignment="1">
      <alignment horizontal="left" textRotation="90" wrapText="1"/>
    </xf>
    <xf numFmtId="0" fontId="6" fillId="5" borderId="12" xfId="0" applyFont="1" applyFill="1" applyBorder="1" applyAlignment="1">
      <alignment horizontal="center" vertical="center" textRotation="90" wrapText="1"/>
    </xf>
    <xf numFmtId="0" fontId="6" fillId="6" borderId="12" xfId="0" applyFont="1" applyFill="1" applyBorder="1" applyAlignment="1">
      <alignment horizontal="center" vertical="center" textRotation="90" wrapText="1"/>
    </xf>
    <xf numFmtId="43" fontId="5" fillId="0" borderId="0" xfId="1" applyFont="1"/>
    <xf numFmtId="0" fontId="6" fillId="0" borderId="0" xfId="0" applyFont="1" applyAlignment="1">
      <alignment horizontal="center" vertical="center" wrapText="1"/>
    </xf>
    <xf numFmtId="0" fontId="5" fillId="0" borderId="12" xfId="0" applyFont="1" applyBorder="1" applyAlignment="1" applyProtection="1">
      <alignment horizontal="center"/>
      <protection hidden="1"/>
    </xf>
    <xf numFmtId="0" fontId="5" fillId="0" borderId="12" xfId="0" applyFont="1" applyBorder="1" applyProtection="1">
      <protection hidden="1"/>
    </xf>
    <xf numFmtId="0" fontId="5" fillId="0" borderId="12" xfId="0" applyFont="1" applyBorder="1" applyAlignment="1" applyProtection="1">
      <alignment horizontal="left"/>
      <protection hidden="1"/>
    </xf>
    <xf numFmtId="4" fontId="5" fillId="0" borderId="12" xfId="0" applyNumberFormat="1" applyFont="1" applyBorder="1"/>
    <xf numFmtId="187" fontId="5" fillId="0" borderId="12" xfId="0" applyNumberFormat="1" applyFont="1" applyBorder="1"/>
    <xf numFmtId="187" fontId="5" fillId="7" borderId="12" xfId="0" applyNumberFormat="1" applyFont="1" applyFill="1" applyBorder="1" applyProtection="1">
      <protection locked="0"/>
    </xf>
    <xf numFmtId="188" fontId="5" fillId="0" borderId="12" xfId="0" applyNumberFormat="1" applyFont="1" applyBorder="1" applyAlignment="1" applyProtection="1">
      <alignment horizontal="center"/>
      <protection hidden="1"/>
    </xf>
    <xf numFmtId="187" fontId="5" fillId="0" borderId="12" xfId="0" applyNumberFormat="1" applyFont="1" applyBorder="1" applyAlignment="1" applyProtection="1">
      <alignment horizontal="center"/>
      <protection hidden="1"/>
    </xf>
    <xf numFmtId="0" fontId="5" fillId="0" borderId="12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0" xfId="0" applyFont="1"/>
    <xf numFmtId="189" fontId="5" fillId="0" borderId="12" xfId="0" applyNumberFormat="1" applyFont="1" applyBorder="1"/>
    <xf numFmtId="0" fontId="5" fillId="0" borderId="0" xfId="0" applyFont="1" applyBorder="1" applyAlignment="1" applyProtection="1">
      <alignment horizontal="center"/>
      <protection hidden="1"/>
    </xf>
    <xf numFmtId="0" fontId="5" fillId="0" borderId="0" xfId="0" applyFont="1" applyBorder="1" applyProtection="1">
      <protection hidden="1"/>
    </xf>
    <xf numFmtId="49" fontId="5" fillId="0" borderId="0" xfId="0" applyNumberFormat="1" applyFont="1" applyFill="1" applyBorder="1" applyProtection="1">
      <protection locked="0"/>
    </xf>
    <xf numFmtId="187" fontId="5" fillId="0" borderId="0" xfId="0" applyNumberFormat="1" applyFont="1" applyFill="1" applyBorder="1" applyProtection="1">
      <protection locked="0"/>
    </xf>
    <xf numFmtId="187" fontId="5" fillId="0" borderId="0" xfId="0" applyNumberFormat="1" applyFont="1" applyBorder="1"/>
    <xf numFmtId="0" fontId="6" fillId="0" borderId="0" xfId="0" applyFont="1" applyBorder="1"/>
    <xf numFmtId="2" fontId="6" fillId="0" borderId="0" xfId="0" applyNumberFormat="1" applyFont="1"/>
    <xf numFmtId="0" fontId="5" fillId="0" borderId="0" xfId="0" applyFont="1" applyAlignment="1">
      <alignment horizontal="right"/>
    </xf>
    <xf numFmtId="190" fontId="5" fillId="0" borderId="0" xfId="1" applyNumberFormat="1" applyFont="1" applyAlignment="1">
      <alignment horizontal="right"/>
    </xf>
    <xf numFmtId="0" fontId="5" fillId="0" borderId="0" xfId="0" applyFont="1" applyAlignment="1">
      <alignment horizontal="left"/>
    </xf>
    <xf numFmtId="191" fontId="5" fillId="0" borderId="0" xfId="1" applyNumberFormat="1" applyFont="1"/>
    <xf numFmtId="192" fontId="5" fillId="0" borderId="0" xfId="1" applyNumberFormat="1" applyFont="1"/>
    <xf numFmtId="0" fontId="6" fillId="8" borderId="12" xfId="0" applyFont="1" applyFill="1" applyBorder="1" applyAlignment="1">
      <alignment horizontal="center" vertical="center" wrapText="1"/>
    </xf>
    <xf numFmtId="0" fontId="6" fillId="9" borderId="12" xfId="0" applyFont="1" applyFill="1" applyBorder="1" applyAlignment="1">
      <alignment horizontal="center" vertical="center" wrapText="1"/>
    </xf>
    <xf numFmtId="0" fontId="6" fillId="10" borderId="12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5" fillId="0" borderId="12" xfId="0" applyFont="1" applyBorder="1"/>
    <xf numFmtId="0" fontId="5" fillId="0" borderId="12" xfId="0" applyFont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/>
    </xf>
    <xf numFmtId="0" fontId="8" fillId="0" borderId="0" xfId="0" applyFont="1" applyAlignment="1"/>
    <xf numFmtId="0" fontId="8" fillId="0" borderId="0" xfId="0" applyFont="1" applyAlignment="1">
      <alignment horizontal="center"/>
    </xf>
    <xf numFmtId="0" fontId="5" fillId="0" borderId="0" xfId="0" applyFont="1" applyAlignment="1"/>
    <xf numFmtId="187" fontId="5" fillId="0" borderId="0" xfId="0" applyNumberFormat="1" applyFont="1" applyAlignment="1"/>
    <xf numFmtId="3" fontId="5" fillId="0" borderId="0" xfId="0" applyNumberFormat="1" applyFont="1" applyAlignment="1"/>
    <xf numFmtId="4" fontId="5" fillId="0" borderId="0" xfId="0" applyNumberFormat="1" applyFont="1" applyAlignment="1"/>
    <xf numFmtId="0" fontId="5" fillId="0" borderId="0" xfId="0" applyFont="1" applyBorder="1" applyAlignment="1">
      <alignment horizontal="center" wrapText="1"/>
    </xf>
    <xf numFmtId="0" fontId="8" fillId="0" borderId="0" xfId="0" applyFont="1" applyAlignment="1">
      <alignment horizontal="left"/>
    </xf>
    <xf numFmtId="3" fontId="8" fillId="0" borderId="0" xfId="0" applyNumberFormat="1" applyFont="1" applyAlignment="1"/>
    <xf numFmtId="4" fontId="8" fillId="0" borderId="0" xfId="0" applyNumberFormat="1" applyFont="1" applyAlignment="1"/>
    <xf numFmtId="1" fontId="5" fillId="0" borderId="0" xfId="1" applyNumberFormat="1" applyFont="1"/>
    <xf numFmtId="192" fontId="5" fillId="0" borderId="0" xfId="1" applyNumberFormat="1" applyFont="1" applyFill="1" applyAlignment="1">
      <alignment horizontal="center"/>
    </xf>
    <xf numFmtId="192" fontId="4" fillId="0" borderId="0" xfId="1" applyNumberFormat="1" applyFont="1"/>
    <xf numFmtId="0" fontId="5" fillId="0" borderId="0" xfId="0" applyFont="1" applyAlignment="1">
      <alignment vertical="top"/>
    </xf>
    <xf numFmtId="0" fontId="9" fillId="0" borderId="0" xfId="0" applyFont="1"/>
    <xf numFmtId="0" fontId="6" fillId="14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Continuous"/>
    </xf>
    <xf numFmtId="0" fontId="6" fillId="15" borderId="12" xfId="0" applyFont="1" applyFill="1" applyBorder="1" applyAlignment="1" applyProtection="1">
      <alignment horizontal="centerContinuous" vertical="center" wrapText="1"/>
      <protection locked="0" hidden="1"/>
    </xf>
    <xf numFmtId="0" fontId="6" fillId="15" borderId="12" xfId="0" applyFont="1" applyFill="1" applyBorder="1" applyAlignment="1" applyProtection="1">
      <alignment horizontal="center" vertical="center" wrapText="1"/>
      <protection locked="0" hidden="1"/>
    </xf>
    <xf numFmtId="0" fontId="6" fillId="16" borderId="12" xfId="0" applyFont="1" applyFill="1" applyBorder="1" applyAlignment="1" applyProtection="1">
      <alignment horizontal="center" vertical="center" wrapText="1"/>
      <protection locked="0" hidden="1"/>
    </xf>
    <xf numFmtId="0" fontId="6" fillId="4" borderId="12" xfId="0" applyFont="1" applyFill="1" applyBorder="1" applyAlignment="1" applyProtection="1">
      <alignment horizontal="center" vertical="center" wrapText="1"/>
      <protection locked="0" hidden="1"/>
    </xf>
    <xf numFmtId="0" fontId="7" fillId="16" borderId="12" xfId="0" applyFont="1" applyFill="1" applyBorder="1" applyAlignment="1" applyProtection="1">
      <alignment horizontal="center" vertical="center" wrapText="1"/>
      <protection locked="0" hidden="1"/>
    </xf>
    <xf numFmtId="49" fontId="5" fillId="17" borderId="12" xfId="0" applyNumberFormat="1" applyFont="1" applyFill="1" applyBorder="1" applyProtection="1">
      <protection locked="0"/>
    </xf>
    <xf numFmtId="187" fontId="5" fillId="0" borderId="12" xfId="0" applyNumberFormat="1" applyFont="1" applyBorder="1" applyAlignment="1" applyProtection="1">
      <protection hidden="1"/>
    </xf>
    <xf numFmtId="0" fontId="6" fillId="0" borderId="12" xfId="0" applyFont="1" applyBorder="1" applyAlignment="1" applyProtection="1">
      <alignment horizontal="center" vertical="center"/>
      <protection locked="0" hidden="1"/>
    </xf>
    <xf numFmtId="0" fontId="6" fillId="0" borderId="12" xfId="0" applyFont="1" applyBorder="1" applyProtection="1">
      <protection locked="0" hidden="1"/>
    </xf>
    <xf numFmtId="0" fontId="10" fillId="0" borderId="12" xfId="0" applyFont="1" applyFill="1" applyBorder="1" applyAlignment="1" applyProtection="1">
      <alignment horizontal="center"/>
      <protection hidden="1"/>
    </xf>
    <xf numFmtId="0" fontId="10" fillId="0" borderId="12" xfId="0" applyFont="1" applyFill="1" applyBorder="1" applyProtection="1">
      <protection hidden="1"/>
    </xf>
    <xf numFmtId="49" fontId="10" fillId="0" borderId="12" xfId="0" applyNumberFormat="1" applyFont="1" applyFill="1" applyBorder="1" applyProtection="1">
      <protection locked="0"/>
    </xf>
    <xf numFmtId="0" fontId="10" fillId="0" borderId="12" xfId="0" applyFont="1" applyFill="1" applyBorder="1" applyAlignment="1" applyProtection="1">
      <alignment horizontal="left"/>
      <protection hidden="1"/>
    </xf>
    <xf numFmtId="4" fontId="10" fillId="0" borderId="12" xfId="0" applyNumberFormat="1" applyFont="1" applyFill="1" applyBorder="1"/>
    <xf numFmtId="187" fontId="10" fillId="0" borderId="12" xfId="0" applyNumberFormat="1" applyFont="1" applyFill="1" applyBorder="1"/>
    <xf numFmtId="187" fontId="5" fillId="0" borderId="12" xfId="0" applyNumberFormat="1" applyFont="1" applyFill="1" applyBorder="1" applyProtection="1">
      <protection locked="0"/>
    </xf>
    <xf numFmtId="188" fontId="10" fillId="0" borderId="12" xfId="0" applyNumberFormat="1" applyFont="1" applyFill="1" applyBorder="1" applyAlignment="1" applyProtection="1">
      <alignment horizontal="center"/>
      <protection hidden="1"/>
    </xf>
    <xf numFmtId="187" fontId="10" fillId="0" borderId="12" xfId="0" applyNumberFormat="1" applyFont="1" applyFill="1" applyBorder="1" applyAlignment="1" applyProtection="1">
      <alignment horizontal="center"/>
      <protection hidden="1"/>
    </xf>
    <xf numFmtId="0" fontId="5" fillId="0" borderId="12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7" fillId="0" borderId="0" xfId="0" applyFont="1"/>
    <xf numFmtId="0" fontId="7" fillId="0" borderId="12" xfId="0" applyFont="1" applyBorder="1" applyProtection="1">
      <protection locked="0" hidden="1"/>
    </xf>
    <xf numFmtId="0" fontId="5" fillId="0" borderId="2" xfId="0" applyFont="1" applyBorder="1" applyProtection="1">
      <protection hidden="1"/>
    </xf>
    <xf numFmtId="0" fontId="1" fillId="0" borderId="0" xfId="2"/>
    <xf numFmtId="0" fontId="13" fillId="0" borderId="0" xfId="2" applyFont="1" applyAlignment="1">
      <alignment horizontal="center" vertical="center" wrapText="1"/>
    </xf>
    <xf numFmtId="0" fontId="14" fillId="0" borderId="0" xfId="2" applyFont="1" applyAlignment="1">
      <alignment wrapText="1"/>
    </xf>
    <xf numFmtId="3" fontId="14" fillId="0" borderId="0" xfId="2" applyNumberFormat="1" applyFont="1" applyAlignment="1">
      <alignment wrapText="1"/>
    </xf>
    <xf numFmtId="4" fontId="14" fillId="0" borderId="0" xfId="2" applyNumberFormat="1" applyFont="1" applyAlignment="1">
      <alignment wrapText="1"/>
    </xf>
    <xf numFmtId="0" fontId="5" fillId="17" borderId="12" xfId="0" applyNumberFormat="1" applyFont="1" applyFill="1" applyBorder="1" applyProtection="1">
      <protection locked="0"/>
    </xf>
    <xf numFmtId="0" fontId="5" fillId="0" borderId="0" xfId="0" applyNumberFormat="1" applyFont="1" applyAlignment="1">
      <alignment horizontal="center"/>
    </xf>
    <xf numFmtId="0" fontId="14" fillId="16" borderId="0" xfId="2" applyFont="1" applyFill="1" applyAlignment="1">
      <alignment wrapText="1"/>
    </xf>
    <xf numFmtId="0" fontId="1" fillId="16" borderId="0" xfId="2" applyFill="1"/>
    <xf numFmtId="0" fontId="1" fillId="0" borderId="0" xfId="2" applyNumberFormat="1"/>
    <xf numFmtId="0" fontId="0" fillId="0" borderId="0" xfId="0" applyNumberFormat="1"/>
    <xf numFmtId="192" fontId="7" fillId="18" borderId="7" xfId="1" applyNumberFormat="1" applyFont="1" applyFill="1" applyBorder="1" applyAlignment="1">
      <alignment horizontal="center" vertical="center" wrapText="1"/>
    </xf>
    <xf numFmtId="192" fontId="7" fillId="18" borderId="5" xfId="1" applyNumberFormat="1" applyFont="1" applyFill="1" applyBorder="1" applyAlignment="1">
      <alignment horizontal="center" vertical="center" wrapText="1"/>
    </xf>
    <xf numFmtId="1" fontId="7" fillId="18" borderId="12" xfId="1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0" xfId="1" applyNumberFormat="1" applyFont="1" applyFill="1" applyAlignment="1">
      <alignment horizontal="center"/>
    </xf>
    <xf numFmtId="49" fontId="5" fillId="0" borderId="0" xfId="1" applyNumberFormat="1" applyFont="1" applyFill="1" applyAlignment="1">
      <alignment horizontal="center"/>
    </xf>
    <xf numFmtId="192" fontId="5" fillId="18" borderId="0" xfId="1" applyNumberFormat="1" applyFont="1" applyFill="1" applyAlignment="1">
      <alignment horizontal="center"/>
    </xf>
    <xf numFmtId="192" fontId="5" fillId="0" borderId="0" xfId="1" applyNumberFormat="1" applyFont="1" applyFill="1" applyAlignment="1">
      <alignment horizontal="center" wrapText="1"/>
    </xf>
    <xf numFmtId="0" fontId="6" fillId="0" borderId="0" xfId="0" applyFont="1" applyAlignment="1"/>
    <xf numFmtId="192" fontId="7" fillId="18" borderId="12" xfId="1" applyNumberFormat="1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192" fontId="7" fillId="12" borderId="3" xfId="1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190" fontId="6" fillId="0" borderId="0" xfId="1" applyNumberFormat="1" applyFont="1" applyAlignment="1">
      <alignment horizontal="center"/>
    </xf>
    <xf numFmtId="190" fontId="15" fillId="19" borderId="0" xfId="1" applyNumberFormat="1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188" fontId="7" fillId="18" borderId="0" xfId="1" applyNumberFormat="1" applyFont="1" applyFill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6" fillId="2" borderId="7" xfId="0" applyFont="1" applyFill="1" applyBorder="1" applyAlignment="1">
      <alignment horizontal="center" vertical="center"/>
    </xf>
    <xf numFmtId="3" fontId="6" fillId="2" borderId="12" xfId="0" applyNumberFormat="1" applyFont="1" applyFill="1" applyBorder="1" applyAlignment="1">
      <alignment horizontal="center" vertical="center" wrapText="1"/>
    </xf>
    <xf numFmtId="4" fontId="6" fillId="2" borderId="12" xfId="0" applyNumberFormat="1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/>
    </xf>
    <xf numFmtId="0" fontId="5" fillId="18" borderId="12" xfId="0" applyFont="1" applyFill="1" applyBorder="1" applyAlignment="1">
      <alignment horizontal="center" vertical="center" wrapText="1"/>
    </xf>
    <xf numFmtId="192" fontId="7" fillId="18" borderId="6" xfId="1" applyNumberFormat="1" applyFont="1" applyFill="1" applyBorder="1" applyAlignment="1">
      <alignment horizontal="center" vertical="top"/>
    </xf>
    <xf numFmtId="192" fontId="7" fillId="18" borderId="2" xfId="1" applyNumberFormat="1" applyFont="1" applyFill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194" fontId="5" fillId="18" borderId="0" xfId="1" applyNumberFormat="1" applyFont="1" applyFill="1" applyAlignment="1">
      <alignment horizontal="center"/>
    </xf>
    <xf numFmtId="192" fontId="16" fillId="0" borderId="0" xfId="1" applyNumberFormat="1" applyFont="1" applyAlignment="1">
      <alignment horizontal="center" vertical="center"/>
    </xf>
    <xf numFmtId="43" fontId="16" fillId="0" borderId="0" xfId="1" applyFont="1" applyAlignment="1">
      <alignment horizontal="center" vertical="center"/>
    </xf>
    <xf numFmtId="0" fontId="5" fillId="0" borderId="0" xfId="0" applyFont="1" applyAlignment="1">
      <alignment horizontal="center" vertical="top" wrapText="1"/>
    </xf>
    <xf numFmtId="187" fontId="5" fillId="0" borderId="0" xfId="0" applyNumberFormat="1" applyFont="1" applyAlignment="1">
      <alignment horizontal="center" vertical="top" wrapText="1"/>
    </xf>
    <xf numFmtId="0" fontId="5" fillId="0" borderId="0" xfId="0" applyFont="1" applyAlignment="1">
      <alignment vertical="top" wrapText="1"/>
    </xf>
    <xf numFmtId="187" fontId="5" fillId="0" borderId="0" xfId="0" applyNumberFormat="1" applyFont="1" applyAlignment="1">
      <alignment vertical="top" wrapText="1"/>
    </xf>
    <xf numFmtId="1" fontId="5" fillId="0" borderId="0" xfId="0" applyNumberFormat="1" applyFont="1" applyAlignment="1">
      <alignment horizontal="center" vertical="top" wrapText="1"/>
    </xf>
    <xf numFmtId="187" fontId="5" fillId="2" borderId="0" xfId="0" applyNumberFormat="1" applyFont="1" applyFill="1" applyAlignment="1">
      <alignment vertical="top" wrapText="1"/>
    </xf>
    <xf numFmtId="0" fontId="5" fillId="22" borderId="0" xfId="0" applyFont="1" applyFill="1" applyAlignment="1">
      <alignment horizontal="center" vertical="top" wrapText="1"/>
    </xf>
    <xf numFmtId="0" fontId="5" fillId="22" borderId="0" xfId="0" applyFont="1" applyFill="1" applyAlignment="1">
      <alignment vertical="top" wrapText="1"/>
    </xf>
    <xf numFmtId="1" fontId="5" fillId="22" borderId="0" xfId="0" applyNumberFormat="1" applyFont="1" applyFill="1" applyAlignment="1">
      <alignment horizontal="center" vertical="top" wrapText="1"/>
    </xf>
    <xf numFmtId="187" fontId="5" fillId="22" borderId="0" xfId="0" applyNumberFormat="1" applyFont="1" applyFill="1" applyAlignment="1">
      <alignment vertical="top" wrapText="1"/>
    </xf>
    <xf numFmtId="0" fontId="6" fillId="21" borderId="0" xfId="0" applyFont="1" applyFill="1" applyAlignment="1">
      <alignment horizontal="center" vertical="center" wrapText="1"/>
    </xf>
    <xf numFmtId="187" fontId="6" fillId="21" borderId="0" xfId="0" applyNumberFormat="1" applyFont="1" applyFill="1" applyAlignment="1">
      <alignment horizontal="center" vertical="center" wrapText="1"/>
    </xf>
    <xf numFmtId="187" fontId="5" fillId="0" borderId="0" xfId="0" applyNumberFormat="1" applyFont="1"/>
    <xf numFmtId="187" fontId="5" fillId="22" borderId="0" xfId="0" applyNumberFormat="1" applyFont="1" applyFill="1"/>
    <xf numFmtId="0" fontId="5" fillId="22" borderId="0" xfId="0" applyFont="1" applyFill="1"/>
    <xf numFmtId="187" fontId="10" fillId="22" borderId="0" xfId="0" applyNumberFormat="1" applyFont="1" applyFill="1"/>
    <xf numFmtId="0" fontId="10" fillId="22" borderId="0" xfId="0" applyFont="1" applyFill="1"/>
    <xf numFmtId="0" fontId="5" fillId="22" borderId="0" xfId="0" applyFont="1" applyFill="1" applyAlignment="1">
      <alignment horizontal="center"/>
    </xf>
    <xf numFmtId="193" fontId="5" fillId="0" borderId="0" xfId="1" applyNumberFormat="1" applyFont="1" applyFill="1" applyAlignment="1">
      <alignment horizontal="center"/>
    </xf>
    <xf numFmtId="0" fontId="14" fillId="14" borderId="0" xfId="2" applyFont="1" applyFill="1" applyAlignment="1">
      <alignment wrapText="1"/>
    </xf>
    <xf numFmtId="187" fontId="14" fillId="14" borderId="0" xfId="2" applyNumberFormat="1" applyFont="1" applyFill="1" applyAlignment="1">
      <alignment wrapText="1"/>
    </xf>
    <xf numFmtId="187" fontId="5" fillId="0" borderId="0" xfId="1" applyNumberFormat="1" applyFont="1"/>
    <xf numFmtId="187" fontId="7" fillId="18" borderId="12" xfId="1" applyNumberFormat="1" applyFont="1" applyFill="1" applyBorder="1" applyAlignment="1">
      <alignment horizontal="center" vertical="center" wrapText="1"/>
    </xf>
    <xf numFmtId="187" fontId="5" fillId="18" borderId="0" xfId="1" applyNumberFormat="1" applyFont="1" applyFill="1" applyAlignment="1">
      <alignment horizontal="center"/>
    </xf>
    <xf numFmtId="0" fontId="6" fillId="0" borderId="0" xfId="0" applyFont="1" applyAlignment="1">
      <alignment vertical="top"/>
    </xf>
    <xf numFmtId="0" fontId="6" fillId="18" borderId="12" xfId="0" applyFont="1" applyFill="1" applyBorder="1" applyAlignment="1">
      <alignment horizontal="left" vertical="top"/>
    </xf>
    <xf numFmtId="0" fontId="5" fillId="0" borderId="12" xfId="0" applyFont="1" applyBorder="1" applyAlignment="1">
      <alignment vertical="top"/>
    </xf>
    <xf numFmtId="0" fontId="7" fillId="0" borderId="0" xfId="0" applyFont="1" applyFill="1" applyBorder="1" applyAlignment="1">
      <alignment horizontal="left" vertical="center"/>
    </xf>
    <xf numFmtId="0" fontId="5" fillId="18" borderId="0" xfId="0" applyFont="1" applyFill="1" applyAlignment="1">
      <alignment horizontal="center" vertical="top"/>
    </xf>
    <xf numFmtId="0" fontId="6" fillId="18" borderId="12" xfId="0" applyFont="1" applyFill="1" applyBorder="1" applyAlignment="1">
      <alignment vertical="top"/>
    </xf>
    <xf numFmtId="0" fontId="5" fillId="18" borderId="0" xfId="0" applyFont="1" applyFill="1" applyAlignment="1">
      <alignment vertical="top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17" fillId="12" borderId="0" xfId="0" applyFont="1" applyFill="1" applyAlignment="1">
      <alignment vertical="top"/>
    </xf>
    <xf numFmtId="0" fontId="17" fillId="12" borderId="0" xfId="0" applyFont="1" applyFill="1" applyAlignment="1">
      <alignment horizontal="center" vertical="top"/>
    </xf>
    <xf numFmtId="195" fontId="21" fillId="0" borderId="12" xfId="1" applyNumberFormat="1" applyFont="1" applyFill="1" applyBorder="1" applyAlignment="1">
      <alignment horizontal="center" vertical="top"/>
    </xf>
    <xf numFmtId="195" fontId="21" fillId="18" borderId="12" xfId="1" applyNumberFormat="1" applyFont="1" applyFill="1" applyBorder="1" applyAlignment="1">
      <alignment vertical="top"/>
    </xf>
    <xf numFmtId="195" fontId="21" fillId="18" borderId="12" xfId="1" applyNumberFormat="1" applyFont="1" applyFill="1" applyBorder="1" applyAlignment="1">
      <alignment horizontal="center" vertical="top"/>
    </xf>
    <xf numFmtId="0" fontId="24" fillId="12" borderId="0" xfId="0" applyFont="1" applyFill="1" applyAlignment="1">
      <alignment horizontal="center" vertical="top"/>
    </xf>
    <xf numFmtId="43" fontId="6" fillId="21" borderId="0" xfId="1" applyFont="1" applyFill="1"/>
    <xf numFmtId="0" fontId="15" fillId="19" borderId="0" xfId="0" applyFont="1" applyFill="1" applyAlignment="1">
      <alignment horizontal="center"/>
    </xf>
    <xf numFmtId="0" fontId="6" fillId="16" borderId="0" xfId="0" applyFont="1" applyFill="1" applyAlignment="1">
      <alignment horizontal="center"/>
    </xf>
    <xf numFmtId="0" fontId="6" fillId="20" borderId="13" xfId="0" applyFont="1" applyFill="1" applyBorder="1" applyAlignment="1">
      <alignment vertical="top"/>
    </xf>
    <xf numFmtId="0" fontId="6" fillId="20" borderId="14" xfId="0" applyFont="1" applyFill="1" applyBorder="1" applyAlignment="1">
      <alignment vertical="top"/>
    </xf>
    <xf numFmtId="0" fontId="5" fillId="20" borderId="14" xfId="0" applyFont="1" applyFill="1" applyBorder="1" applyAlignment="1">
      <alignment vertical="top"/>
    </xf>
    <xf numFmtId="0" fontId="5" fillId="20" borderId="15" xfId="0" applyFont="1" applyFill="1" applyBorder="1" applyAlignment="1">
      <alignment vertical="top"/>
    </xf>
    <xf numFmtId="0" fontId="6" fillId="0" borderId="16" xfId="0" applyFont="1" applyBorder="1" applyAlignment="1">
      <alignment vertical="top"/>
    </xf>
    <xf numFmtId="195" fontId="6" fillId="0" borderId="0" xfId="1" applyNumberFormat="1" applyFont="1" applyBorder="1" applyAlignment="1">
      <alignment vertical="top"/>
    </xf>
    <xf numFmtId="0" fontId="6" fillId="0" borderId="17" xfId="0" applyFont="1" applyBorder="1" applyAlignment="1">
      <alignment vertical="top"/>
    </xf>
    <xf numFmtId="0" fontId="6" fillId="0" borderId="18" xfId="0" applyFont="1" applyBorder="1" applyAlignment="1">
      <alignment vertical="top"/>
    </xf>
    <xf numFmtId="0" fontId="6" fillId="0" borderId="19" xfId="0" applyFont="1" applyBorder="1" applyAlignment="1">
      <alignment vertical="top"/>
    </xf>
    <xf numFmtId="0" fontId="6" fillId="0" borderId="19" xfId="0" applyFont="1" applyBorder="1" applyAlignment="1">
      <alignment horizontal="right" vertical="top"/>
    </xf>
    <xf numFmtId="0" fontId="6" fillId="0" borderId="19" xfId="0" applyFont="1" applyBorder="1" applyAlignment="1">
      <alignment horizontal="center" vertical="top"/>
    </xf>
    <xf numFmtId="0" fontId="6" fillId="0" borderId="20" xfId="0" applyFont="1" applyBorder="1" applyAlignment="1">
      <alignment vertical="top"/>
    </xf>
    <xf numFmtId="0" fontId="5" fillId="0" borderId="16" xfId="0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5" fillId="0" borderId="0" xfId="0" applyFont="1" applyBorder="1" applyAlignment="1">
      <alignment vertical="top"/>
    </xf>
    <xf numFmtId="0" fontId="17" fillId="12" borderId="22" xfId="0" applyFont="1" applyFill="1" applyBorder="1" applyAlignment="1">
      <alignment horizontal="center" vertical="top"/>
    </xf>
    <xf numFmtId="0" fontId="17" fillId="12" borderId="23" xfId="0" applyFont="1" applyFill="1" applyBorder="1" applyAlignment="1">
      <alignment horizontal="center" vertical="top"/>
    </xf>
    <xf numFmtId="0" fontId="6" fillId="18" borderId="25" xfId="0" applyFont="1" applyFill="1" applyBorder="1" applyAlignment="1">
      <alignment horizontal="center" vertical="top"/>
    </xf>
    <xf numFmtId="0" fontId="6" fillId="18" borderId="24" xfId="0" applyFont="1" applyFill="1" applyBorder="1" applyAlignment="1">
      <alignment horizontal="left" vertical="top"/>
    </xf>
    <xf numFmtId="0" fontId="5" fillId="0" borderId="24" xfId="0" applyFont="1" applyFill="1" applyBorder="1" applyAlignment="1">
      <alignment vertical="top"/>
    </xf>
    <xf numFmtId="195" fontId="21" fillId="7" borderId="27" xfId="1" applyNumberFormat="1" applyFont="1" applyFill="1" applyBorder="1" applyAlignment="1">
      <alignment horizontal="center" vertical="top"/>
    </xf>
    <xf numFmtId="0" fontId="6" fillId="0" borderId="17" xfId="0" applyFont="1" applyBorder="1" applyAlignment="1">
      <alignment horizontal="center" vertical="top"/>
    </xf>
    <xf numFmtId="195" fontId="5" fillId="0" borderId="0" xfId="1" applyNumberFormat="1" applyFont="1" applyAlignment="1">
      <alignment vertical="top"/>
    </xf>
    <xf numFmtId="0" fontId="17" fillId="0" borderId="0" xfId="0" applyFont="1" applyAlignment="1">
      <alignment vertical="top"/>
    </xf>
    <xf numFmtId="0" fontId="5" fillId="21" borderId="0" xfId="0" applyFont="1" applyFill="1" applyAlignment="1">
      <alignment vertical="top"/>
    </xf>
    <xf numFmtId="0" fontId="4" fillId="21" borderId="0" xfId="0" applyFont="1" applyFill="1" applyAlignment="1">
      <alignment horizontal="right" vertical="top"/>
    </xf>
    <xf numFmtId="0" fontId="4" fillId="21" borderId="0" xfId="0" applyFont="1" applyFill="1" applyAlignment="1">
      <alignment vertical="top"/>
    </xf>
    <xf numFmtId="196" fontId="24" fillId="14" borderId="28" xfId="0" applyNumberFormat="1" applyFont="1" applyFill="1" applyBorder="1" applyAlignment="1">
      <alignment horizontal="center" vertical="top"/>
    </xf>
    <xf numFmtId="0" fontId="5" fillId="11" borderId="6" xfId="0" applyFont="1" applyFill="1" applyBorder="1" applyAlignment="1">
      <alignment vertical="center"/>
    </xf>
    <xf numFmtId="0" fontId="5" fillId="11" borderId="8" xfId="0" applyFont="1" applyFill="1" applyBorder="1" applyAlignment="1">
      <alignment horizontal="center" vertical="top"/>
    </xf>
    <xf numFmtId="0" fontId="5" fillId="11" borderId="7" xfId="0" applyFont="1" applyFill="1" applyBorder="1" applyAlignment="1">
      <alignment horizontal="center" vertical="center" wrapText="1"/>
    </xf>
    <xf numFmtId="0" fontId="6" fillId="12" borderId="9" xfId="0" applyFont="1" applyFill="1" applyBorder="1" applyAlignment="1">
      <alignment horizontal="center" vertical="top"/>
    </xf>
    <xf numFmtId="0" fontId="6" fillId="12" borderId="12" xfId="0" applyFont="1" applyFill="1" applyBorder="1" applyAlignment="1">
      <alignment horizontal="center" vertical="top"/>
    </xf>
    <xf numFmtId="0" fontId="6" fillId="0" borderId="12" xfId="0" applyFont="1" applyBorder="1" applyAlignment="1">
      <alignment vertical="top"/>
    </xf>
    <xf numFmtId="0" fontId="24" fillId="0" borderId="0" xfId="0" applyFont="1" applyAlignment="1">
      <alignment vertical="top"/>
    </xf>
    <xf numFmtId="0" fontId="25" fillId="0" borderId="0" xfId="0" applyFont="1" applyAlignment="1">
      <alignment vertical="top"/>
    </xf>
    <xf numFmtId="0" fontId="21" fillId="14" borderId="0" xfId="0" applyFont="1" applyFill="1" applyAlignment="1">
      <alignment vertical="top"/>
    </xf>
    <xf numFmtId="0" fontId="17" fillId="14" borderId="0" xfId="0" applyFont="1" applyFill="1" applyAlignment="1">
      <alignment horizontal="center" vertical="top"/>
    </xf>
    <xf numFmtId="2" fontId="5" fillId="0" borderId="0" xfId="1" applyNumberFormat="1" applyFont="1"/>
    <xf numFmtId="2" fontId="16" fillId="0" borderId="0" xfId="1" applyNumberFormat="1" applyFont="1" applyAlignment="1">
      <alignment horizontal="center" vertical="center"/>
    </xf>
    <xf numFmtId="2" fontId="7" fillId="18" borderId="12" xfId="1" applyNumberFormat="1" applyFont="1" applyFill="1" applyBorder="1" applyAlignment="1">
      <alignment horizontal="center" vertical="center" wrapText="1"/>
    </xf>
    <xf numFmtId="2" fontId="5" fillId="0" borderId="0" xfId="1" applyNumberFormat="1" applyFont="1" applyFill="1" applyAlignment="1">
      <alignment horizontal="center"/>
    </xf>
    <xf numFmtId="0" fontId="27" fillId="12" borderId="0" xfId="0" applyFont="1" applyFill="1" applyAlignment="1">
      <alignment vertical="top"/>
    </xf>
    <xf numFmtId="0" fontId="28" fillId="12" borderId="0" xfId="0" applyFont="1" applyFill="1" applyAlignment="1">
      <alignment vertical="top"/>
    </xf>
    <xf numFmtId="0" fontId="27" fillId="0" borderId="0" xfId="0" applyFont="1" applyAlignment="1">
      <alignment vertical="top"/>
    </xf>
    <xf numFmtId="196" fontId="5" fillId="0" borderId="0" xfId="1" applyNumberFormat="1" applyFont="1"/>
    <xf numFmtId="196" fontId="6" fillId="10" borderId="12" xfId="1" applyNumberFormat="1" applyFont="1" applyFill="1" applyBorder="1" applyAlignment="1">
      <alignment horizontal="center" vertical="top" wrapText="1"/>
    </xf>
    <xf numFmtId="196" fontId="5" fillId="0" borderId="12" xfId="1" applyNumberFormat="1" applyFont="1" applyBorder="1" applyAlignment="1">
      <alignment horizontal="center"/>
    </xf>
    <xf numFmtId="197" fontId="21" fillId="23" borderId="25" xfId="1" applyNumberFormat="1" applyFont="1" applyFill="1" applyBorder="1" applyAlignment="1">
      <alignment horizontal="center" vertical="top"/>
    </xf>
    <xf numFmtId="197" fontId="21" fillId="18" borderId="25" xfId="1" applyNumberFormat="1" applyFont="1" applyFill="1" applyBorder="1" applyAlignment="1">
      <alignment horizontal="center" vertical="top"/>
    </xf>
    <xf numFmtId="197" fontId="29" fillId="0" borderId="25" xfId="1" applyNumberFormat="1" applyFont="1" applyBorder="1" applyAlignment="1">
      <alignment horizontal="center" vertical="top"/>
    </xf>
    <xf numFmtId="195" fontId="29" fillId="18" borderId="25" xfId="1" applyNumberFormat="1" applyFont="1" applyFill="1" applyBorder="1" applyAlignment="1">
      <alignment horizontal="center" vertical="top"/>
    </xf>
    <xf numFmtId="196" fontId="29" fillId="23" borderId="25" xfId="1" applyNumberFormat="1" applyFont="1" applyFill="1" applyBorder="1" applyAlignment="1">
      <alignment horizontal="center" vertical="top"/>
    </xf>
    <xf numFmtId="195" fontId="21" fillId="18" borderId="25" xfId="1" applyNumberFormat="1" applyFont="1" applyFill="1" applyBorder="1" applyAlignment="1">
      <alignment horizontal="center" vertical="top"/>
    </xf>
    <xf numFmtId="196" fontId="21" fillId="23" borderId="25" xfId="1" applyNumberFormat="1" applyFont="1" applyFill="1" applyBorder="1" applyAlignment="1">
      <alignment horizontal="center" vertical="top"/>
    </xf>
    <xf numFmtId="196" fontId="21" fillId="0" borderId="25" xfId="1" applyNumberFormat="1" applyFont="1" applyBorder="1" applyAlignment="1">
      <alignment horizontal="center" vertical="top"/>
    </xf>
    <xf numFmtId="0" fontId="5" fillId="13" borderId="0" xfId="0" applyFont="1" applyFill="1" applyAlignment="1">
      <alignment vertical="top"/>
    </xf>
    <xf numFmtId="0" fontId="15" fillId="0" borderId="0" xfId="0" applyFont="1" applyAlignment="1">
      <alignment horizontal="center"/>
    </xf>
    <xf numFmtId="192" fontId="30" fillId="0" borderId="0" xfId="1" applyNumberFormat="1" applyFont="1"/>
    <xf numFmtId="187" fontId="30" fillId="0" borderId="0" xfId="1" applyNumberFormat="1" applyFont="1"/>
    <xf numFmtId="1" fontId="30" fillId="0" borderId="0" xfId="1" applyNumberFormat="1" applyFont="1"/>
    <xf numFmtId="0" fontId="4" fillId="0" borderId="0" xfId="0" applyFont="1"/>
    <xf numFmtId="0" fontId="4" fillId="0" borderId="12" xfId="0" applyFont="1" applyBorder="1" applyAlignment="1" applyProtection="1">
      <alignment horizontal="center"/>
      <protection hidden="1"/>
    </xf>
    <xf numFmtId="0" fontId="31" fillId="0" borderId="12" xfId="0" applyFont="1" applyFill="1" applyBorder="1" applyAlignment="1" applyProtection="1">
      <alignment horizontal="center"/>
      <protection hidden="1"/>
    </xf>
    <xf numFmtId="0" fontId="4" fillId="0" borderId="0" xfId="0" applyFont="1" applyBorder="1" applyAlignment="1" applyProtection="1">
      <alignment horizontal="center"/>
      <protection hidden="1"/>
    </xf>
    <xf numFmtId="0" fontId="4" fillId="0" borderId="0" xfId="0" applyFont="1" applyAlignment="1">
      <alignment horizontal="center" vertical="center" wrapText="1"/>
    </xf>
    <xf numFmtId="43" fontId="4" fillId="12" borderId="0" xfId="1" applyFont="1" applyFill="1" applyAlignment="1">
      <alignment horizontal="center" vertical="center" wrapText="1"/>
    </xf>
    <xf numFmtId="43" fontId="4" fillId="11" borderId="0" xfId="1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4" fillId="13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0" xfId="0" applyNumberFormat="1" applyFont="1" applyAlignment="1">
      <alignment horizontal="center"/>
    </xf>
    <xf numFmtId="43" fontId="4" fillId="12" borderId="0" xfId="1" applyFont="1" applyFill="1"/>
    <xf numFmtId="43" fontId="4" fillId="11" borderId="0" xfId="1" applyFont="1" applyFill="1"/>
    <xf numFmtId="187" fontId="4" fillId="4" borderId="0" xfId="0" applyNumberFormat="1" applyFont="1" applyFill="1" applyAlignment="1">
      <alignment horizontal="center"/>
    </xf>
    <xf numFmtId="0" fontId="4" fillId="13" borderId="0" xfId="0" applyFont="1" applyFill="1" applyAlignment="1">
      <alignment horizontal="center"/>
    </xf>
    <xf numFmtId="43" fontId="4" fillId="0" borderId="0" xfId="1" applyFont="1"/>
    <xf numFmtId="0" fontId="6" fillId="12" borderId="0" xfId="0" applyFont="1" applyFill="1" applyAlignment="1">
      <alignment vertical="top"/>
    </xf>
    <xf numFmtId="0" fontId="5" fillId="12" borderId="0" xfId="0" applyFont="1" applyFill="1" applyAlignment="1">
      <alignment vertical="top"/>
    </xf>
    <xf numFmtId="0" fontId="5" fillId="13" borderId="0" xfId="0" applyFont="1" applyFill="1" applyAlignment="1">
      <alignment vertical="top" wrapText="1"/>
    </xf>
    <xf numFmtId="0" fontId="6" fillId="22" borderId="0" xfId="0" applyFont="1" applyFill="1" applyAlignment="1">
      <alignment horizontal="center"/>
    </xf>
    <xf numFmtId="0" fontId="6" fillId="13" borderId="0" xfId="0" applyFont="1" applyFill="1" applyAlignment="1">
      <alignment horizontal="center"/>
    </xf>
    <xf numFmtId="43" fontId="5" fillId="0" borderId="0" xfId="1" applyFont="1" applyAlignment="1">
      <alignment horizontal="center" vertical="center"/>
    </xf>
    <xf numFmtId="43" fontId="5" fillId="16" borderId="4" xfId="1" applyFont="1" applyFill="1" applyBorder="1" applyAlignment="1">
      <alignment horizontal="center" vertical="center"/>
    </xf>
    <xf numFmtId="0" fontId="5" fillId="24" borderId="12" xfId="0" applyFont="1" applyFill="1" applyBorder="1" applyAlignment="1">
      <alignment horizontal="center" vertical="center" textRotation="90" wrapText="1"/>
    </xf>
    <xf numFmtId="0" fontId="4" fillId="2" borderId="1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textRotation="90" wrapText="1"/>
    </xf>
    <xf numFmtId="0" fontId="5" fillId="2" borderId="12" xfId="0" applyFont="1" applyFill="1" applyBorder="1" applyAlignment="1">
      <alignment horizontal="center" vertical="center"/>
    </xf>
    <xf numFmtId="0" fontId="0" fillId="12" borderId="0" xfId="0" applyFill="1"/>
    <xf numFmtId="0" fontId="0" fillId="12" borderId="0" xfId="0" applyFill="1" applyAlignment="1">
      <alignment horizontal="center"/>
    </xf>
    <xf numFmtId="0" fontId="0" fillId="0" borderId="0" xfId="0" applyAlignment="1">
      <alignment horizontal="center"/>
    </xf>
    <xf numFmtId="0" fontId="2" fillId="12" borderId="0" xfId="0" applyFont="1" applyFill="1"/>
    <xf numFmtId="191" fontId="2" fillId="12" borderId="0" xfId="1" applyNumberFormat="1" applyFont="1" applyFill="1"/>
    <xf numFmtId="191" fontId="2" fillId="0" borderId="0" xfId="1" applyNumberFormat="1" applyFont="1"/>
    <xf numFmtId="0" fontId="2" fillId="12" borderId="0" xfId="0" applyFont="1" applyFill="1" applyAlignment="1">
      <alignment horizontal="center"/>
    </xf>
    <xf numFmtId="0" fontId="13" fillId="0" borderId="0" xfId="0" applyFont="1"/>
    <xf numFmtId="0" fontId="13" fillId="12" borderId="0" xfId="0" applyFont="1" applyFill="1" applyAlignment="1">
      <alignment horizontal="center"/>
    </xf>
    <xf numFmtId="38" fontId="5" fillId="0" borderId="0" xfId="0" applyNumberFormat="1" applyFont="1"/>
    <xf numFmtId="38" fontId="5" fillId="2" borderId="12" xfId="0" applyNumberFormat="1" applyFont="1" applyFill="1" applyBorder="1" applyAlignment="1">
      <alignment horizontal="center" vertical="center" wrapText="1"/>
    </xf>
    <xf numFmtId="38" fontId="5" fillId="0" borderId="12" xfId="0" applyNumberFormat="1" applyFont="1" applyBorder="1"/>
    <xf numFmtId="38" fontId="5" fillId="0" borderId="12" xfId="0" applyNumberFormat="1" applyFont="1" applyFill="1" applyBorder="1"/>
    <xf numFmtId="38" fontId="5" fillId="0" borderId="0" xfId="0" applyNumberFormat="1" applyFont="1" applyFill="1" applyBorder="1" applyProtection="1">
      <protection locked="0"/>
    </xf>
    <xf numFmtId="38" fontId="5" fillId="0" borderId="0" xfId="0" applyNumberFormat="1" applyFont="1" applyFill="1" applyBorder="1"/>
    <xf numFmtId="0" fontId="7" fillId="0" borderId="0" xfId="0" applyFont="1" applyFill="1" applyBorder="1" applyAlignment="1">
      <alignment horizontal="left" vertical="top" wrapText="1"/>
    </xf>
    <xf numFmtId="0" fontId="7" fillId="0" borderId="19" xfId="0" applyFont="1" applyFill="1" applyBorder="1" applyAlignment="1">
      <alignment horizontal="left" vertical="center"/>
    </xf>
    <xf numFmtId="187" fontId="5" fillId="0" borderId="0" xfId="1" applyNumberFormat="1" applyFont="1" applyBorder="1" applyAlignment="1">
      <alignment horizontal="right" vertical="top"/>
    </xf>
    <xf numFmtId="187" fontId="5" fillId="0" borderId="17" xfId="1" applyNumberFormat="1" applyFont="1" applyBorder="1" applyAlignment="1">
      <alignment horizontal="right" vertical="top"/>
    </xf>
    <xf numFmtId="187" fontId="5" fillId="0" borderId="19" xfId="1" applyNumberFormat="1" applyFont="1" applyBorder="1" applyAlignment="1">
      <alignment horizontal="right" vertical="top"/>
    </xf>
    <xf numFmtId="187" fontId="5" fillId="0" borderId="20" xfId="1" applyNumberFormat="1" applyFont="1" applyBorder="1" applyAlignment="1">
      <alignment horizontal="right" vertical="top"/>
    </xf>
    <xf numFmtId="0" fontId="5" fillId="0" borderId="24" xfId="0" applyFont="1" applyFill="1" applyBorder="1" applyAlignment="1">
      <alignment horizontal="left" vertical="top"/>
    </xf>
    <xf numFmtId="0" fontId="5" fillId="0" borderId="12" xfId="0" applyFont="1" applyFill="1" applyBorder="1" applyAlignment="1">
      <alignment horizontal="left" vertical="top"/>
    </xf>
    <xf numFmtId="0" fontId="21" fillId="7" borderId="26" xfId="0" applyFont="1" applyFill="1" applyBorder="1" applyAlignment="1">
      <alignment horizontal="center" vertical="top"/>
    </xf>
    <xf numFmtId="0" fontId="21" fillId="7" borderId="27" xfId="0" applyFont="1" applyFill="1" applyBorder="1" applyAlignment="1">
      <alignment horizontal="center" vertical="top"/>
    </xf>
    <xf numFmtId="0" fontId="6" fillId="18" borderId="24" xfId="0" applyFont="1" applyFill="1" applyBorder="1" applyAlignment="1">
      <alignment horizontal="left" vertical="top" wrapText="1"/>
    </xf>
    <xf numFmtId="0" fontId="6" fillId="18" borderId="12" xfId="0" applyFont="1" applyFill="1" applyBorder="1" applyAlignment="1">
      <alignment horizontal="left" vertical="top" wrapText="1"/>
    </xf>
    <xf numFmtId="0" fontId="6" fillId="18" borderId="24" xfId="0" applyFont="1" applyFill="1" applyBorder="1" applyAlignment="1">
      <alignment horizontal="left" vertical="top"/>
    </xf>
    <xf numFmtId="0" fontId="6" fillId="18" borderId="12" xfId="0" applyFont="1" applyFill="1" applyBorder="1" applyAlignment="1">
      <alignment horizontal="left" vertical="top"/>
    </xf>
    <xf numFmtId="0" fontId="5" fillId="0" borderId="24" xfId="0" applyFont="1" applyFill="1" applyBorder="1" applyAlignment="1">
      <alignment vertical="top"/>
    </xf>
    <xf numFmtId="0" fontId="5" fillId="0" borderId="12" xfId="0" applyFont="1" applyFill="1" applyBorder="1" applyAlignment="1">
      <alignment vertical="top"/>
    </xf>
    <xf numFmtId="0" fontId="7" fillId="0" borderId="0" xfId="0" applyFont="1" applyFill="1" applyBorder="1" applyAlignment="1">
      <alignment horizontal="left" vertical="center"/>
    </xf>
    <xf numFmtId="0" fontId="21" fillId="12" borderId="21" xfId="0" applyFont="1" applyFill="1" applyBorder="1" applyAlignment="1">
      <alignment horizontal="center" vertical="top"/>
    </xf>
    <xf numFmtId="0" fontId="21" fillId="12" borderId="22" xfId="0" applyFont="1" applyFill="1" applyBorder="1" applyAlignment="1">
      <alignment horizontal="center" vertical="top"/>
    </xf>
    <xf numFmtId="43" fontId="7" fillId="20" borderId="6" xfId="1" applyFont="1" applyFill="1" applyBorder="1" applyAlignment="1">
      <alignment horizontal="center" vertical="center" wrapText="1"/>
    </xf>
    <xf numFmtId="43" fontId="7" fillId="20" borderId="8" xfId="1" applyFont="1" applyFill="1" applyBorder="1" applyAlignment="1">
      <alignment horizontal="center" vertical="center" wrapText="1"/>
    </xf>
    <xf numFmtId="43" fontId="7" fillId="20" borderId="7" xfId="1" applyFont="1" applyFill="1" applyBorder="1" applyAlignment="1">
      <alignment horizontal="center" vertical="center" wrapText="1"/>
    </xf>
    <xf numFmtId="187" fontId="7" fillId="18" borderId="12" xfId="1" applyNumberFormat="1" applyFont="1" applyFill="1" applyBorder="1" applyAlignment="1">
      <alignment horizontal="center" vertical="top" wrapText="1"/>
    </xf>
    <xf numFmtId="192" fontId="7" fillId="18" borderId="12" xfId="1" applyNumberFormat="1" applyFont="1" applyFill="1" applyBorder="1" applyAlignment="1">
      <alignment horizontal="center" vertical="top" wrapText="1"/>
    </xf>
    <xf numFmtId="192" fontId="7" fillId="18" borderId="1" xfId="1" applyNumberFormat="1" applyFont="1" applyFill="1" applyBorder="1" applyAlignment="1">
      <alignment horizontal="center" vertical="center"/>
    </xf>
    <xf numFmtId="192" fontId="7" fillId="18" borderId="2" xfId="1" applyNumberFormat="1" applyFont="1" applyFill="1" applyBorder="1" applyAlignment="1">
      <alignment horizontal="center" vertical="center"/>
    </xf>
    <xf numFmtId="187" fontId="7" fillId="18" borderId="2" xfId="1" applyNumberFormat="1" applyFont="1" applyFill="1" applyBorder="1" applyAlignment="1">
      <alignment horizontal="center" vertical="center"/>
    </xf>
    <xf numFmtId="192" fontId="7" fillId="18" borderId="3" xfId="1" applyNumberFormat="1" applyFont="1" applyFill="1" applyBorder="1" applyAlignment="1">
      <alignment horizontal="center" vertical="center"/>
    </xf>
    <xf numFmtId="2" fontId="7" fillId="18" borderId="12" xfId="1" applyNumberFormat="1" applyFont="1" applyFill="1" applyBorder="1" applyAlignment="1">
      <alignment horizontal="center" vertical="top"/>
    </xf>
    <xf numFmtId="192" fontId="7" fillId="18" borderId="12" xfId="1" applyNumberFormat="1" applyFont="1" applyFill="1" applyBorder="1" applyAlignment="1">
      <alignment horizontal="center" vertical="top"/>
    </xf>
    <xf numFmtId="192" fontId="7" fillId="12" borderId="8" xfId="1" applyNumberFormat="1" applyFont="1" applyFill="1" applyBorder="1" applyAlignment="1">
      <alignment horizontal="center" vertical="center" wrapText="1"/>
    </xf>
    <xf numFmtId="192" fontId="7" fillId="12" borderId="7" xfId="1" applyNumberFormat="1" applyFont="1" applyFill="1" applyBorder="1" applyAlignment="1">
      <alignment horizontal="center" vertical="center" wrapText="1"/>
    </xf>
    <xf numFmtId="192" fontId="7" fillId="18" borderId="1" xfId="1" applyNumberFormat="1" applyFont="1" applyFill="1" applyBorder="1" applyAlignment="1">
      <alignment horizontal="center" vertical="center" wrapText="1"/>
    </xf>
    <xf numFmtId="192" fontId="7" fillId="18" borderId="3" xfId="1" applyNumberFormat="1" applyFont="1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center" vertical="center"/>
    </xf>
    <xf numFmtId="0" fontId="7" fillId="18" borderId="8" xfId="0" applyFont="1" applyFill="1" applyBorder="1" applyAlignment="1">
      <alignment horizontal="center" vertical="center"/>
    </xf>
    <xf numFmtId="0" fontId="7" fillId="18" borderId="7" xfId="0" applyFont="1" applyFill="1" applyBorder="1" applyAlignment="1">
      <alignment horizontal="center" vertical="center"/>
    </xf>
    <xf numFmtId="0" fontId="7" fillId="19" borderId="6" xfId="0" applyFont="1" applyFill="1" applyBorder="1" applyAlignment="1">
      <alignment horizontal="center" vertical="center" wrapText="1"/>
    </xf>
    <xf numFmtId="0" fontId="7" fillId="19" borderId="7" xfId="0" applyFont="1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18" borderId="7" xfId="0" applyFont="1" applyFill="1" applyBorder="1" applyAlignment="1">
      <alignment horizontal="center" vertical="center" wrapText="1"/>
    </xf>
    <xf numFmtId="0" fontId="7" fillId="19" borderId="6" xfId="0" applyFont="1" applyFill="1" applyBorder="1" applyAlignment="1">
      <alignment horizontal="center" vertical="center"/>
    </xf>
    <xf numFmtId="0" fontId="7" fillId="19" borderId="7" xfId="0" applyFont="1" applyFill="1" applyBorder="1" applyAlignment="1">
      <alignment horizontal="center" vertical="center"/>
    </xf>
    <xf numFmtId="0" fontId="7" fillId="19" borderId="9" xfId="0" applyFont="1" applyFill="1" applyBorder="1" applyAlignment="1">
      <alignment horizontal="center" vertical="center"/>
    </xf>
    <xf numFmtId="0" fontId="7" fillId="19" borderId="10" xfId="0" applyFont="1" applyFill="1" applyBorder="1" applyAlignment="1">
      <alignment horizontal="center" vertical="center"/>
    </xf>
    <xf numFmtId="0" fontId="7" fillId="19" borderId="11" xfId="0" applyFont="1" applyFill="1" applyBorder="1" applyAlignment="1">
      <alignment horizontal="center" vertical="center"/>
    </xf>
    <xf numFmtId="192" fontId="16" fillId="0" borderId="5" xfId="1" applyNumberFormat="1" applyFont="1" applyBorder="1" applyAlignment="1">
      <alignment horizontal="center" vertical="center"/>
    </xf>
    <xf numFmtId="187" fontId="16" fillId="0" borderId="5" xfId="1" applyNumberFormat="1" applyFont="1" applyBorder="1" applyAlignment="1">
      <alignment horizontal="center" vertical="center"/>
    </xf>
    <xf numFmtId="0" fontId="6" fillId="10" borderId="12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 vertical="center" wrapText="1"/>
    </xf>
    <xf numFmtId="0" fontId="6" fillId="8" borderId="12" xfId="0" applyFont="1" applyFill="1" applyBorder="1" applyAlignment="1">
      <alignment horizontal="center"/>
    </xf>
    <xf numFmtId="0" fontId="6" fillId="9" borderId="12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43" fontId="32" fillId="12" borderId="0" xfId="1" applyFont="1" applyFill="1" applyAlignment="1">
      <alignment horizontal="center"/>
    </xf>
    <xf numFmtId="0" fontId="33" fillId="12" borderId="0" xfId="0" applyFont="1" applyFill="1" applyAlignment="1">
      <alignment horizontal="center"/>
    </xf>
    <xf numFmtId="43" fontId="32" fillId="11" borderId="0" xfId="1" applyFont="1" applyFill="1" applyAlignment="1">
      <alignment horizontal="center"/>
    </xf>
    <xf numFmtId="0" fontId="33" fillId="11" borderId="0" xfId="0" applyFont="1" applyFill="1" applyAlignment="1">
      <alignment horizontal="center"/>
    </xf>
    <xf numFmtId="0" fontId="13" fillId="0" borderId="0" xfId="2" applyFont="1" applyAlignment="1">
      <alignment horizontal="center" vertical="center" wrapText="1"/>
    </xf>
    <xf numFmtId="0" fontId="13" fillId="16" borderId="0" xfId="2" applyFont="1" applyFill="1" applyAlignment="1">
      <alignment horizontal="center" vertical="center" wrapText="1"/>
    </xf>
  </cellXfs>
  <cellStyles count="3">
    <cellStyle name="Comma" xfId="1" builtinId="3"/>
    <cellStyle name="Normal" xfId="0" builtinId="0"/>
    <cellStyle name="Normal 2" xfId="2"/>
  </cellStyles>
  <dxfs count="1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73A07"/>
        </patternFill>
      </fill>
    </dxf>
    <dxf>
      <fill>
        <patternFill>
          <bgColor rgb="FFCCFFCC"/>
        </patternFill>
      </fill>
    </dxf>
    <dxf>
      <fill>
        <patternFill>
          <bgColor rgb="FFCC3300"/>
        </patternFill>
      </fill>
    </dxf>
    <dxf>
      <fill>
        <patternFill>
          <bgColor rgb="FFFFFFFF"/>
        </patternFill>
      </fill>
    </dxf>
    <dxf>
      <fill>
        <patternFill>
          <bgColor rgb="FFF73A07"/>
        </patternFill>
      </fill>
    </dxf>
    <dxf>
      <fill>
        <patternFill>
          <bgColor rgb="FFCCFFCC"/>
        </patternFill>
      </fill>
    </dxf>
    <dxf>
      <fill>
        <patternFill>
          <bgColor rgb="FFCC3300"/>
        </patternFill>
      </fill>
    </dxf>
    <dxf>
      <fill>
        <patternFill>
          <bgColor rgb="FFFFFFFF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DE3E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92D050"/>
            </a:solidFill>
          </c:spPr>
          <c:cat>
            <c:strRef>
              <c:f>'แสดงผลราย รพ.'!$C$40:$C$45</c:f>
              <c:strCache>
                <c:ptCount val="6"/>
                <c:pt idx="0">
                  <c:v>การบริหารแผน Planfin (2)</c:v>
                </c:pt>
                <c:pt idx="1">
                  <c:v>การบริหารต้นทุน Unit Cost (2)</c:v>
                </c:pt>
                <c:pt idx="2">
                  <c:v>ค่าใช้จ่ายไม่เกินค่ากลางกลุ่มรพ. HGR (2)</c:v>
                </c:pt>
                <c:pt idx="3">
                  <c:v>Productivity ที่ยอมรับได้ (2)</c:v>
                </c:pt>
                <c:pt idx="4">
                  <c:v>Risk Score Plus (1)</c:v>
                </c:pt>
                <c:pt idx="5">
                  <c:v> คะแนนตรวจสอบงบทดลองเบื้องต้น (1)</c:v>
                </c:pt>
              </c:strCache>
            </c:strRef>
          </c:cat>
          <c:val>
            <c:numRef>
              <c:f>'แสดงผลราย รพ.'!$D$40:$D$45</c:f>
              <c:numCache>
                <c:formatCode>_-* #,##0.0_-;\-* #,##0.0_-;_-* "-"??_-;_-@_-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4-4B0B-A35C-F689FDB3999B}"/>
            </c:ext>
          </c:extLst>
        </c:ser>
        <c:ser>
          <c:idx val="1"/>
          <c:order val="1"/>
          <c:cat>
            <c:strRef>
              <c:f>'แสดงผลราย รพ.'!$C$40:$C$45</c:f>
              <c:strCache>
                <c:ptCount val="6"/>
                <c:pt idx="0">
                  <c:v>การบริหารแผน Planfin (2)</c:v>
                </c:pt>
                <c:pt idx="1">
                  <c:v>การบริหารต้นทุน Unit Cost (2)</c:v>
                </c:pt>
                <c:pt idx="2">
                  <c:v>ค่าใช้จ่ายไม่เกินค่ากลางกลุ่มรพ. HGR (2)</c:v>
                </c:pt>
                <c:pt idx="3">
                  <c:v>Productivity ที่ยอมรับได้ (2)</c:v>
                </c:pt>
                <c:pt idx="4">
                  <c:v>Risk Score Plus (1)</c:v>
                </c:pt>
                <c:pt idx="5">
                  <c:v> คะแนนตรวจสอบงบทดลองเบื้องต้น (1)</c:v>
                </c:pt>
              </c:strCache>
            </c:strRef>
          </c:cat>
          <c:val>
            <c:numRef>
              <c:f>'แสดงผลราย รพ.'!$E$39:$E$44</c:f>
              <c:numCache>
                <c:formatCode>General</c:formatCode>
                <c:ptCount val="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4-4B0B-A35C-F689FDB39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38752"/>
        <c:axId val="90540288"/>
      </c:radarChart>
      <c:catAx>
        <c:axId val="905387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spPr>
          <a:solidFill>
            <a:schemeClr val="accent5">
              <a:lumMod val="20000"/>
              <a:lumOff val="80000"/>
            </a:schemeClr>
          </a:solidFill>
        </c:spPr>
        <c:txPr>
          <a:bodyPr/>
          <a:lstStyle/>
          <a:p>
            <a:pPr>
              <a:defRPr sz="1000"/>
            </a:pPr>
            <a:endParaRPr lang="th-TH"/>
          </a:p>
        </c:txPr>
        <c:crossAx val="90540288"/>
        <c:crosses val="autoZero"/>
        <c:auto val="1"/>
        <c:lblAlgn val="ctr"/>
        <c:lblOffset val="100"/>
        <c:noMultiLvlLbl val="0"/>
      </c:catAx>
      <c:valAx>
        <c:axId val="90540288"/>
        <c:scaling>
          <c:orientation val="minMax"/>
        </c:scaling>
        <c:delete val="0"/>
        <c:axPos val="l"/>
        <c:majorGridlines/>
        <c:numFmt formatCode="_-* #,##0.0_-;\-* #,##0.0_-;_-* &quot;-&quot;??_-;_-@_-" sourceLinked="1"/>
        <c:majorTickMark val="cross"/>
        <c:minorTickMark val="none"/>
        <c:tickLblPos val="nextTo"/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th-TH"/>
          </a:p>
        </c:txPr>
        <c:crossAx val="90538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107307</xdr:colOff>
      <xdr:row>0</xdr:row>
      <xdr:rowOff>262466</xdr:rowOff>
    </xdr:from>
    <xdr:to>
      <xdr:col>2</xdr:col>
      <xdr:colOff>2544</xdr:colOff>
      <xdr:row>1</xdr:row>
      <xdr:rowOff>364072</xdr:rowOff>
    </xdr:to>
    <xdr:pic>
      <xdr:nvPicPr>
        <xdr:cNvPr id="2" name="รูปภาพ 1" descr="logohignews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07" y="262466"/>
          <a:ext cx="2193090" cy="448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220131</xdr:colOff>
      <xdr:row>35</xdr:row>
      <xdr:rowOff>160867</xdr:rowOff>
    </xdr:from>
    <xdr:to>
      <xdr:col>4</xdr:col>
      <xdr:colOff>618067</xdr:colOff>
      <xdr:row>47</xdr:row>
      <xdr:rowOff>135469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281940</xdr:colOff>
      <xdr:row>0</xdr:row>
      <xdr:rowOff>167640</xdr:rowOff>
    </xdr:from>
    <xdr:to>
      <xdr:col>13</xdr:col>
      <xdr:colOff>53340</xdr:colOff>
      <xdr:row>28</xdr:row>
      <xdr:rowOff>96488</xdr:rowOff>
    </xdr:to>
    <xdr:pic>
      <xdr:nvPicPr>
        <xdr:cNvPr id="2" name="รูปภาพ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167640"/>
          <a:ext cx="6477000" cy="7396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D_IT\&#3600;&#3634;&#3609;&#3586;&#3657;&#3629;&#3617;&#3641;&#3621;&#3585;&#3621;&#3634;&#3591;\&#3586;&#3657;&#3629;&#3617;&#3641;&#3621;&#3619;&#3627;&#3633;&#3626;&#3627;&#3621;&#3633;&#3585;_&#3611;&#3637;2545-55\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D_IT\&#3600;&#3634;&#3609;&#3586;&#3657;&#3629;&#3617;&#3641;&#3621;&#3585;&#3621;&#3634;&#3591;\&#3586;&#3657;&#3629;&#3617;&#3641;&#3621;&#3619;&#3627;&#3633;&#3626;&#3627;&#3621;&#3633;&#3585;_&#3611;&#3637;2545-55\&#3619;&#3627;&#3633;&#3626;&#3627;&#3621;&#3633;&#3585;5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_DriveD_IT\1&#3600;&#3634;&#3609;&#3586;&#3657;&#3629;&#3617;&#3641;&#3621;&#3585;&#3621;&#3634;&#3591;\&#3586;&#3657;&#3629;&#3617;&#3641;&#3621;&#3607;&#3635;&#3648;&#3609;&#3637;&#3618;&#3610;&#3626;&#3606;&#3634;&#3609;&#3610;&#3619;&#3636;&#3585;&#3634;&#3619;_&#3611;&#3637;2551-59\&#3648;&#3605;&#3619;&#3637;&#3618;&#3617;&#3586;&#3657;&#3629;&#3617;&#3641;&#3621;&#3619;&#3614;&#3611;&#3637;2560_18&#3605;&#3588;59\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\healthoffice_2&#3617;&#3636;&#3618;5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_DriveD_IT\1&#3600;&#3634;&#3609;&#3586;&#3657;&#3629;&#3617;&#3641;&#3621;&#3585;&#3621;&#3634;&#3591;\&#3586;&#3657;&#3629;&#3617;&#3641;&#3621;&#3607;&#3635;&#3648;&#3609;&#3637;&#3618;&#3610;&#3626;&#3606;&#3634;&#3609;&#3610;&#3619;&#3636;&#3585;&#3634;&#3619;_&#3611;&#3637;2551-59\&#3648;&#3605;&#3619;&#3637;&#3618;&#3617;&#3586;&#3657;&#3629;&#3617;&#3641;&#3621;&#3619;&#3614;&#3611;&#3637;2560_18&#3605;&#3588;59\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\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9"/>
  <sheetViews>
    <sheetView tabSelected="1" topLeftCell="A58" zoomScale="90" zoomScaleNormal="90" workbookViewId="0">
      <selection activeCell="G71" sqref="G71"/>
    </sheetView>
  </sheetViews>
  <sheetFormatPr defaultRowHeight="21" x14ac:dyDescent="0.25"/>
  <cols>
    <col min="1" max="1" width="4.3984375" style="55" customWidth="1"/>
    <col min="2" max="2" width="26.69921875" style="55" customWidth="1"/>
    <col min="3" max="3" width="36.19921875" style="55" customWidth="1"/>
    <col min="4" max="4" width="22.69921875" style="55" customWidth="1"/>
    <col min="5" max="5" width="13.3984375" style="55" customWidth="1"/>
    <col min="6" max="6" width="6.3984375" style="55" customWidth="1"/>
    <col min="7" max="7" width="36.59765625" style="55" customWidth="1"/>
    <col min="8" max="8" width="20.3984375" style="55" customWidth="1"/>
    <col min="9" max="9" width="8.8984375" style="55"/>
    <col min="10" max="11" width="0" style="55" hidden="1" customWidth="1"/>
    <col min="12" max="246" width="8.8984375" style="55"/>
    <col min="247" max="247" width="41.8984375" style="55" customWidth="1"/>
    <col min="248" max="250" width="6.3984375" style="55" customWidth="1"/>
    <col min="251" max="260" width="7.3984375" style="55" customWidth="1"/>
    <col min="261" max="261" width="8.8984375" style="55"/>
    <col min="262" max="262" width="55.69921875" style="55" customWidth="1"/>
    <col min="263" max="264" width="11.09765625" style="55" customWidth="1"/>
    <col min="265" max="502" width="8.8984375" style="55"/>
    <col min="503" max="503" width="41.8984375" style="55" customWidth="1"/>
    <col min="504" max="506" width="6.3984375" style="55" customWidth="1"/>
    <col min="507" max="516" width="7.3984375" style="55" customWidth="1"/>
    <col min="517" max="517" width="8.8984375" style="55"/>
    <col min="518" max="518" width="55.69921875" style="55" customWidth="1"/>
    <col min="519" max="520" width="11.09765625" style="55" customWidth="1"/>
    <col min="521" max="758" width="8.8984375" style="55"/>
    <col min="759" max="759" width="41.8984375" style="55" customWidth="1"/>
    <col min="760" max="762" width="6.3984375" style="55" customWidth="1"/>
    <col min="763" max="772" width="7.3984375" style="55" customWidth="1"/>
    <col min="773" max="773" width="8.8984375" style="55"/>
    <col min="774" max="774" width="55.69921875" style="55" customWidth="1"/>
    <col min="775" max="776" width="11.09765625" style="55" customWidth="1"/>
    <col min="777" max="1014" width="8.8984375" style="55"/>
    <col min="1015" max="1015" width="41.8984375" style="55" customWidth="1"/>
    <col min="1016" max="1018" width="6.3984375" style="55" customWidth="1"/>
    <col min="1019" max="1028" width="7.3984375" style="55" customWidth="1"/>
    <col min="1029" max="1029" width="8.8984375" style="55"/>
    <col min="1030" max="1030" width="55.69921875" style="55" customWidth="1"/>
    <col min="1031" max="1032" width="11.09765625" style="55" customWidth="1"/>
    <col min="1033" max="1270" width="8.8984375" style="55"/>
    <col min="1271" max="1271" width="41.8984375" style="55" customWidth="1"/>
    <col min="1272" max="1274" width="6.3984375" style="55" customWidth="1"/>
    <col min="1275" max="1284" width="7.3984375" style="55" customWidth="1"/>
    <col min="1285" max="1285" width="8.8984375" style="55"/>
    <col min="1286" max="1286" width="55.69921875" style="55" customWidth="1"/>
    <col min="1287" max="1288" width="11.09765625" style="55" customWidth="1"/>
    <col min="1289" max="1526" width="8.8984375" style="55"/>
    <col min="1527" max="1527" width="41.8984375" style="55" customWidth="1"/>
    <col min="1528" max="1530" width="6.3984375" style="55" customWidth="1"/>
    <col min="1531" max="1540" width="7.3984375" style="55" customWidth="1"/>
    <col min="1541" max="1541" width="8.8984375" style="55"/>
    <col min="1542" max="1542" width="55.69921875" style="55" customWidth="1"/>
    <col min="1543" max="1544" width="11.09765625" style="55" customWidth="1"/>
    <col min="1545" max="1782" width="8.8984375" style="55"/>
    <col min="1783" max="1783" width="41.8984375" style="55" customWidth="1"/>
    <col min="1784" max="1786" width="6.3984375" style="55" customWidth="1"/>
    <col min="1787" max="1796" width="7.3984375" style="55" customWidth="1"/>
    <col min="1797" max="1797" width="8.8984375" style="55"/>
    <col min="1798" max="1798" width="55.69921875" style="55" customWidth="1"/>
    <col min="1799" max="1800" width="11.09765625" style="55" customWidth="1"/>
    <col min="1801" max="2038" width="8.8984375" style="55"/>
    <col min="2039" max="2039" width="41.8984375" style="55" customWidth="1"/>
    <col min="2040" max="2042" width="6.3984375" style="55" customWidth="1"/>
    <col min="2043" max="2052" width="7.3984375" style="55" customWidth="1"/>
    <col min="2053" max="2053" width="8.8984375" style="55"/>
    <col min="2054" max="2054" width="55.69921875" style="55" customWidth="1"/>
    <col min="2055" max="2056" width="11.09765625" style="55" customWidth="1"/>
    <col min="2057" max="2294" width="8.8984375" style="55"/>
    <col min="2295" max="2295" width="41.8984375" style="55" customWidth="1"/>
    <col min="2296" max="2298" width="6.3984375" style="55" customWidth="1"/>
    <col min="2299" max="2308" width="7.3984375" style="55" customWidth="1"/>
    <col min="2309" max="2309" width="8.8984375" style="55"/>
    <col min="2310" max="2310" width="55.69921875" style="55" customWidth="1"/>
    <col min="2311" max="2312" width="11.09765625" style="55" customWidth="1"/>
    <col min="2313" max="2550" width="8.8984375" style="55"/>
    <col min="2551" max="2551" width="41.8984375" style="55" customWidth="1"/>
    <col min="2552" max="2554" width="6.3984375" style="55" customWidth="1"/>
    <col min="2555" max="2564" width="7.3984375" style="55" customWidth="1"/>
    <col min="2565" max="2565" width="8.8984375" style="55"/>
    <col min="2566" max="2566" width="55.69921875" style="55" customWidth="1"/>
    <col min="2567" max="2568" width="11.09765625" style="55" customWidth="1"/>
    <col min="2569" max="2806" width="8.8984375" style="55"/>
    <col min="2807" max="2807" width="41.8984375" style="55" customWidth="1"/>
    <col min="2808" max="2810" width="6.3984375" style="55" customWidth="1"/>
    <col min="2811" max="2820" width="7.3984375" style="55" customWidth="1"/>
    <col min="2821" max="2821" width="8.8984375" style="55"/>
    <col min="2822" max="2822" width="55.69921875" style="55" customWidth="1"/>
    <col min="2823" max="2824" width="11.09765625" style="55" customWidth="1"/>
    <col min="2825" max="3062" width="8.8984375" style="55"/>
    <col min="3063" max="3063" width="41.8984375" style="55" customWidth="1"/>
    <col min="3064" max="3066" width="6.3984375" style="55" customWidth="1"/>
    <col min="3067" max="3076" width="7.3984375" style="55" customWidth="1"/>
    <col min="3077" max="3077" width="8.8984375" style="55"/>
    <col min="3078" max="3078" width="55.69921875" style="55" customWidth="1"/>
    <col min="3079" max="3080" width="11.09765625" style="55" customWidth="1"/>
    <col min="3081" max="3318" width="8.8984375" style="55"/>
    <col min="3319" max="3319" width="41.8984375" style="55" customWidth="1"/>
    <col min="3320" max="3322" width="6.3984375" style="55" customWidth="1"/>
    <col min="3323" max="3332" width="7.3984375" style="55" customWidth="1"/>
    <col min="3333" max="3333" width="8.8984375" style="55"/>
    <col min="3334" max="3334" width="55.69921875" style="55" customWidth="1"/>
    <col min="3335" max="3336" width="11.09765625" style="55" customWidth="1"/>
    <col min="3337" max="3574" width="8.8984375" style="55"/>
    <col min="3575" max="3575" width="41.8984375" style="55" customWidth="1"/>
    <col min="3576" max="3578" width="6.3984375" style="55" customWidth="1"/>
    <col min="3579" max="3588" width="7.3984375" style="55" customWidth="1"/>
    <col min="3589" max="3589" width="8.8984375" style="55"/>
    <col min="3590" max="3590" width="55.69921875" style="55" customWidth="1"/>
    <col min="3591" max="3592" width="11.09765625" style="55" customWidth="1"/>
    <col min="3593" max="3830" width="8.8984375" style="55"/>
    <col min="3831" max="3831" width="41.8984375" style="55" customWidth="1"/>
    <col min="3832" max="3834" width="6.3984375" style="55" customWidth="1"/>
    <col min="3835" max="3844" width="7.3984375" style="55" customWidth="1"/>
    <col min="3845" max="3845" width="8.8984375" style="55"/>
    <col min="3846" max="3846" width="55.69921875" style="55" customWidth="1"/>
    <col min="3847" max="3848" width="11.09765625" style="55" customWidth="1"/>
    <col min="3849" max="4086" width="8.8984375" style="55"/>
    <col min="4087" max="4087" width="41.8984375" style="55" customWidth="1"/>
    <col min="4088" max="4090" width="6.3984375" style="55" customWidth="1"/>
    <col min="4091" max="4100" width="7.3984375" style="55" customWidth="1"/>
    <col min="4101" max="4101" width="8.8984375" style="55"/>
    <col min="4102" max="4102" width="55.69921875" style="55" customWidth="1"/>
    <col min="4103" max="4104" width="11.09765625" style="55" customWidth="1"/>
    <col min="4105" max="4342" width="8.8984375" style="55"/>
    <col min="4343" max="4343" width="41.8984375" style="55" customWidth="1"/>
    <col min="4344" max="4346" width="6.3984375" style="55" customWidth="1"/>
    <col min="4347" max="4356" width="7.3984375" style="55" customWidth="1"/>
    <col min="4357" max="4357" width="8.8984375" style="55"/>
    <col min="4358" max="4358" width="55.69921875" style="55" customWidth="1"/>
    <col min="4359" max="4360" width="11.09765625" style="55" customWidth="1"/>
    <col min="4361" max="4598" width="8.8984375" style="55"/>
    <col min="4599" max="4599" width="41.8984375" style="55" customWidth="1"/>
    <col min="4600" max="4602" width="6.3984375" style="55" customWidth="1"/>
    <col min="4603" max="4612" width="7.3984375" style="55" customWidth="1"/>
    <col min="4613" max="4613" width="8.8984375" style="55"/>
    <col min="4614" max="4614" width="55.69921875" style="55" customWidth="1"/>
    <col min="4615" max="4616" width="11.09765625" style="55" customWidth="1"/>
    <col min="4617" max="4854" width="8.8984375" style="55"/>
    <col min="4855" max="4855" width="41.8984375" style="55" customWidth="1"/>
    <col min="4856" max="4858" width="6.3984375" style="55" customWidth="1"/>
    <col min="4859" max="4868" width="7.3984375" style="55" customWidth="1"/>
    <col min="4869" max="4869" width="8.8984375" style="55"/>
    <col min="4870" max="4870" width="55.69921875" style="55" customWidth="1"/>
    <col min="4871" max="4872" width="11.09765625" style="55" customWidth="1"/>
    <col min="4873" max="5110" width="8.8984375" style="55"/>
    <col min="5111" max="5111" width="41.8984375" style="55" customWidth="1"/>
    <col min="5112" max="5114" width="6.3984375" style="55" customWidth="1"/>
    <col min="5115" max="5124" width="7.3984375" style="55" customWidth="1"/>
    <col min="5125" max="5125" width="8.8984375" style="55"/>
    <col min="5126" max="5126" width="55.69921875" style="55" customWidth="1"/>
    <col min="5127" max="5128" width="11.09765625" style="55" customWidth="1"/>
    <col min="5129" max="5366" width="8.8984375" style="55"/>
    <col min="5367" max="5367" width="41.8984375" style="55" customWidth="1"/>
    <col min="5368" max="5370" width="6.3984375" style="55" customWidth="1"/>
    <col min="5371" max="5380" width="7.3984375" style="55" customWidth="1"/>
    <col min="5381" max="5381" width="8.8984375" style="55"/>
    <col min="5382" max="5382" width="55.69921875" style="55" customWidth="1"/>
    <col min="5383" max="5384" width="11.09765625" style="55" customWidth="1"/>
    <col min="5385" max="5622" width="8.8984375" style="55"/>
    <col min="5623" max="5623" width="41.8984375" style="55" customWidth="1"/>
    <col min="5624" max="5626" width="6.3984375" style="55" customWidth="1"/>
    <col min="5627" max="5636" width="7.3984375" style="55" customWidth="1"/>
    <col min="5637" max="5637" width="8.8984375" style="55"/>
    <col min="5638" max="5638" width="55.69921875" style="55" customWidth="1"/>
    <col min="5639" max="5640" width="11.09765625" style="55" customWidth="1"/>
    <col min="5641" max="5878" width="8.8984375" style="55"/>
    <col min="5879" max="5879" width="41.8984375" style="55" customWidth="1"/>
    <col min="5880" max="5882" width="6.3984375" style="55" customWidth="1"/>
    <col min="5883" max="5892" width="7.3984375" style="55" customWidth="1"/>
    <col min="5893" max="5893" width="8.8984375" style="55"/>
    <col min="5894" max="5894" width="55.69921875" style="55" customWidth="1"/>
    <col min="5895" max="5896" width="11.09765625" style="55" customWidth="1"/>
    <col min="5897" max="6134" width="8.8984375" style="55"/>
    <col min="6135" max="6135" width="41.8984375" style="55" customWidth="1"/>
    <col min="6136" max="6138" width="6.3984375" style="55" customWidth="1"/>
    <col min="6139" max="6148" width="7.3984375" style="55" customWidth="1"/>
    <col min="6149" max="6149" width="8.8984375" style="55"/>
    <col min="6150" max="6150" width="55.69921875" style="55" customWidth="1"/>
    <col min="6151" max="6152" width="11.09765625" style="55" customWidth="1"/>
    <col min="6153" max="6390" width="8.8984375" style="55"/>
    <col min="6391" max="6391" width="41.8984375" style="55" customWidth="1"/>
    <col min="6392" max="6394" width="6.3984375" style="55" customWidth="1"/>
    <col min="6395" max="6404" width="7.3984375" style="55" customWidth="1"/>
    <col min="6405" max="6405" width="8.8984375" style="55"/>
    <col min="6406" max="6406" width="55.69921875" style="55" customWidth="1"/>
    <col min="6407" max="6408" width="11.09765625" style="55" customWidth="1"/>
    <col min="6409" max="6646" width="8.8984375" style="55"/>
    <col min="6647" max="6647" width="41.8984375" style="55" customWidth="1"/>
    <col min="6648" max="6650" width="6.3984375" style="55" customWidth="1"/>
    <col min="6651" max="6660" width="7.3984375" style="55" customWidth="1"/>
    <col min="6661" max="6661" width="8.8984375" style="55"/>
    <col min="6662" max="6662" width="55.69921875" style="55" customWidth="1"/>
    <col min="6663" max="6664" width="11.09765625" style="55" customWidth="1"/>
    <col min="6665" max="6902" width="8.8984375" style="55"/>
    <col min="6903" max="6903" width="41.8984375" style="55" customWidth="1"/>
    <col min="6904" max="6906" width="6.3984375" style="55" customWidth="1"/>
    <col min="6907" max="6916" width="7.3984375" style="55" customWidth="1"/>
    <col min="6917" max="6917" width="8.8984375" style="55"/>
    <col min="6918" max="6918" width="55.69921875" style="55" customWidth="1"/>
    <col min="6919" max="6920" width="11.09765625" style="55" customWidth="1"/>
    <col min="6921" max="7158" width="8.8984375" style="55"/>
    <col min="7159" max="7159" width="41.8984375" style="55" customWidth="1"/>
    <col min="7160" max="7162" width="6.3984375" style="55" customWidth="1"/>
    <col min="7163" max="7172" width="7.3984375" style="55" customWidth="1"/>
    <col min="7173" max="7173" width="8.8984375" style="55"/>
    <col min="7174" max="7174" width="55.69921875" style="55" customWidth="1"/>
    <col min="7175" max="7176" width="11.09765625" style="55" customWidth="1"/>
    <col min="7177" max="7414" width="8.8984375" style="55"/>
    <col min="7415" max="7415" width="41.8984375" style="55" customWidth="1"/>
    <col min="7416" max="7418" width="6.3984375" style="55" customWidth="1"/>
    <col min="7419" max="7428" width="7.3984375" style="55" customWidth="1"/>
    <col min="7429" max="7429" width="8.8984375" style="55"/>
    <col min="7430" max="7430" width="55.69921875" style="55" customWidth="1"/>
    <col min="7431" max="7432" width="11.09765625" style="55" customWidth="1"/>
    <col min="7433" max="7670" width="8.8984375" style="55"/>
    <col min="7671" max="7671" width="41.8984375" style="55" customWidth="1"/>
    <col min="7672" max="7674" width="6.3984375" style="55" customWidth="1"/>
    <col min="7675" max="7684" width="7.3984375" style="55" customWidth="1"/>
    <col min="7685" max="7685" width="8.8984375" style="55"/>
    <col min="7686" max="7686" width="55.69921875" style="55" customWidth="1"/>
    <col min="7687" max="7688" width="11.09765625" style="55" customWidth="1"/>
    <col min="7689" max="7926" width="8.8984375" style="55"/>
    <col min="7927" max="7927" width="41.8984375" style="55" customWidth="1"/>
    <col min="7928" max="7930" width="6.3984375" style="55" customWidth="1"/>
    <col min="7931" max="7940" width="7.3984375" style="55" customWidth="1"/>
    <col min="7941" max="7941" width="8.8984375" style="55"/>
    <col min="7942" max="7942" width="55.69921875" style="55" customWidth="1"/>
    <col min="7943" max="7944" width="11.09765625" style="55" customWidth="1"/>
    <col min="7945" max="8182" width="8.8984375" style="55"/>
    <col min="8183" max="8183" width="41.8984375" style="55" customWidth="1"/>
    <col min="8184" max="8186" width="6.3984375" style="55" customWidth="1"/>
    <col min="8187" max="8196" width="7.3984375" style="55" customWidth="1"/>
    <col min="8197" max="8197" width="8.8984375" style="55"/>
    <col min="8198" max="8198" width="55.69921875" style="55" customWidth="1"/>
    <col min="8199" max="8200" width="11.09765625" style="55" customWidth="1"/>
    <col min="8201" max="8438" width="8.8984375" style="55"/>
    <col min="8439" max="8439" width="41.8984375" style="55" customWidth="1"/>
    <col min="8440" max="8442" width="6.3984375" style="55" customWidth="1"/>
    <col min="8443" max="8452" width="7.3984375" style="55" customWidth="1"/>
    <col min="8453" max="8453" width="8.8984375" style="55"/>
    <col min="8454" max="8454" width="55.69921875" style="55" customWidth="1"/>
    <col min="8455" max="8456" width="11.09765625" style="55" customWidth="1"/>
    <col min="8457" max="8694" width="8.8984375" style="55"/>
    <col min="8695" max="8695" width="41.8984375" style="55" customWidth="1"/>
    <col min="8696" max="8698" width="6.3984375" style="55" customWidth="1"/>
    <col min="8699" max="8708" width="7.3984375" style="55" customWidth="1"/>
    <col min="8709" max="8709" width="8.8984375" style="55"/>
    <col min="8710" max="8710" width="55.69921875" style="55" customWidth="1"/>
    <col min="8711" max="8712" width="11.09765625" style="55" customWidth="1"/>
    <col min="8713" max="8950" width="8.8984375" style="55"/>
    <col min="8951" max="8951" width="41.8984375" style="55" customWidth="1"/>
    <col min="8952" max="8954" width="6.3984375" style="55" customWidth="1"/>
    <col min="8955" max="8964" width="7.3984375" style="55" customWidth="1"/>
    <col min="8965" max="8965" width="8.8984375" style="55"/>
    <col min="8966" max="8966" width="55.69921875" style="55" customWidth="1"/>
    <col min="8967" max="8968" width="11.09765625" style="55" customWidth="1"/>
    <col min="8969" max="9206" width="8.8984375" style="55"/>
    <col min="9207" max="9207" width="41.8984375" style="55" customWidth="1"/>
    <col min="9208" max="9210" width="6.3984375" style="55" customWidth="1"/>
    <col min="9211" max="9220" width="7.3984375" style="55" customWidth="1"/>
    <col min="9221" max="9221" width="8.8984375" style="55"/>
    <col min="9222" max="9222" width="55.69921875" style="55" customWidth="1"/>
    <col min="9223" max="9224" width="11.09765625" style="55" customWidth="1"/>
    <col min="9225" max="9462" width="8.8984375" style="55"/>
    <col min="9463" max="9463" width="41.8984375" style="55" customWidth="1"/>
    <col min="9464" max="9466" width="6.3984375" style="55" customWidth="1"/>
    <col min="9467" max="9476" width="7.3984375" style="55" customWidth="1"/>
    <col min="9477" max="9477" width="8.8984375" style="55"/>
    <col min="9478" max="9478" width="55.69921875" style="55" customWidth="1"/>
    <col min="9479" max="9480" width="11.09765625" style="55" customWidth="1"/>
    <col min="9481" max="9718" width="8.8984375" style="55"/>
    <col min="9719" max="9719" width="41.8984375" style="55" customWidth="1"/>
    <col min="9720" max="9722" width="6.3984375" style="55" customWidth="1"/>
    <col min="9723" max="9732" width="7.3984375" style="55" customWidth="1"/>
    <col min="9733" max="9733" width="8.8984375" style="55"/>
    <col min="9734" max="9734" width="55.69921875" style="55" customWidth="1"/>
    <col min="9735" max="9736" width="11.09765625" style="55" customWidth="1"/>
    <col min="9737" max="9974" width="8.8984375" style="55"/>
    <col min="9975" max="9975" width="41.8984375" style="55" customWidth="1"/>
    <col min="9976" max="9978" width="6.3984375" style="55" customWidth="1"/>
    <col min="9979" max="9988" width="7.3984375" style="55" customWidth="1"/>
    <col min="9989" max="9989" width="8.8984375" style="55"/>
    <col min="9990" max="9990" width="55.69921875" style="55" customWidth="1"/>
    <col min="9991" max="9992" width="11.09765625" style="55" customWidth="1"/>
    <col min="9993" max="10230" width="8.8984375" style="55"/>
    <col min="10231" max="10231" width="41.8984375" style="55" customWidth="1"/>
    <col min="10232" max="10234" width="6.3984375" style="55" customWidth="1"/>
    <col min="10235" max="10244" width="7.3984375" style="55" customWidth="1"/>
    <col min="10245" max="10245" width="8.8984375" style="55"/>
    <col min="10246" max="10246" width="55.69921875" style="55" customWidth="1"/>
    <col min="10247" max="10248" width="11.09765625" style="55" customWidth="1"/>
    <col min="10249" max="10486" width="8.8984375" style="55"/>
    <col min="10487" max="10487" width="41.8984375" style="55" customWidth="1"/>
    <col min="10488" max="10490" width="6.3984375" style="55" customWidth="1"/>
    <col min="10491" max="10500" width="7.3984375" style="55" customWidth="1"/>
    <col min="10501" max="10501" width="8.8984375" style="55"/>
    <col min="10502" max="10502" width="55.69921875" style="55" customWidth="1"/>
    <col min="10503" max="10504" width="11.09765625" style="55" customWidth="1"/>
    <col min="10505" max="10742" width="8.8984375" style="55"/>
    <col min="10743" max="10743" width="41.8984375" style="55" customWidth="1"/>
    <col min="10744" max="10746" width="6.3984375" style="55" customWidth="1"/>
    <col min="10747" max="10756" width="7.3984375" style="55" customWidth="1"/>
    <col min="10757" max="10757" width="8.8984375" style="55"/>
    <col min="10758" max="10758" width="55.69921875" style="55" customWidth="1"/>
    <col min="10759" max="10760" width="11.09765625" style="55" customWidth="1"/>
    <col min="10761" max="10998" width="8.8984375" style="55"/>
    <col min="10999" max="10999" width="41.8984375" style="55" customWidth="1"/>
    <col min="11000" max="11002" width="6.3984375" style="55" customWidth="1"/>
    <col min="11003" max="11012" width="7.3984375" style="55" customWidth="1"/>
    <col min="11013" max="11013" width="8.8984375" style="55"/>
    <col min="11014" max="11014" width="55.69921875" style="55" customWidth="1"/>
    <col min="11015" max="11016" width="11.09765625" style="55" customWidth="1"/>
    <col min="11017" max="11254" width="8.8984375" style="55"/>
    <col min="11255" max="11255" width="41.8984375" style="55" customWidth="1"/>
    <col min="11256" max="11258" width="6.3984375" style="55" customWidth="1"/>
    <col min="11259" max="11268" width="7.3984375" style="55" customWidth="1"/>
    <col min="11269" max="11269" width="8.8984375" style="55"/>
    <col min="11270" max="11270" width="55.69921875" style="55" customWidth="1"/>
    <col min="11271" max="11272" width="11.09765625" style="55" customWidth="1"/>
    <col min="11273" max="11510" width="8.8984375" style="55"/>
    <col min="11511" max="11511" width="41.8984375" style="55" customWidth="1"/>
    <col min="11512" max="11514" width="6.3984375" style="55" customWidth="1"/>
    <col min="11515" max="11524" width="7.3984375" style="55" customWidth="1"/>
    <col min="11525" max="11525" width="8.8984375" style="55"/>
    <col min="11526" max="11526" width="55.69921875" style="55" customWidth="1"/>
    <col min="11527" max="11528" width="11.09765625" style="55" customWidth="1"/>
    <col min="11529" max="11766" width="8.8984375" style="55"/>
    <col min="11767" max="11767" width="41.8984375" style="55" customWidth="1"/>
    <col min="11768" max="11770" width="6.3984375" style="55" customWidth="1"/>
    <col min="11771" max="11780" width="7.3984375" style="55" customWidth="1"/>
    <col min="11781" max="11781" width="8.8984375" style="55"/>
    <col min="11782" max="11782" width="55.69921875" style="55" customWidth="1"/>
    <col min="11783" max="11784" width="11.09765625" style="55" customWidth="1"/>
    <col min="11785" max="12022" width="8.8984375" style="55"/>
    <col min="12023" max="12023" width="41.8984375" style="55" customWidth="1"/>
    <col min="12024" max="12026" width="6.3984375" style="55" customWidth="1"/>
    <col min="12027" max="12036" width="7.3984375" style="55" customWidth="1"/>
    <col min="12037" max="12037" width="8.8984375" style="55"/>
    <col min="12038" max="12038" width="55.69921875" style="55" customWidth="1"/>
    <col min="12039" max="12040" width="11.09765625" style="55" customWidth="1"/>
    <col min="12041" max="12278" width="8.8984375" style="55"/>
    <col min="12279" max="12279" width="41.8984375" style="55" customWidth="1"/>
    <col min="12280" max="12282" width="6.3984375" style="55" customWidth="1"/>
    <col min="12283" max="12292" width="7.3984375" style="55" customWidth="1"/>
    <col min="12293" max="12293" width="8.8984375" style="55"/>
    <col min="12294" max="12294" width="55.69921875" style="55" customWidth="1"/>
    <col min="12295" max="12296" width="11.09765625" style="55" customWidth="1"/>
    <col min="12297" max="12534" width="8.8984375" style="55"/>
    <col min="12535" max="12535" width="41.8984375" style="55" customWidth="1"/>
    <col min="12536" max="12538" width="6.3984375" style="55" customWidth="1"/>
    <col min="12539" max="12548" width="7.3984375" style="55" customWidth="1"/>
    <col min="12549" max="12549" width="8.8984375" style="55"/>
    <col min="12550" max="12550" width="55.69921875" style="55" customWidth="1"/>
    <col min="12551" max="12552" width="11.09765625" style="55" customWidth="1"/>
    <col min="12553" max="12790" width="8.8984375" style="55"/>
    <col min="12791" max="12791" width="41.8984375" style="55" customWidth="1"/>
    <col min="12792" max="12794" width="6.3984375" style="55" customWidth="1"/>
    <col min="12795" max="12804" width="7.3984375" style="55" customWidth="1"/>
    <col min="12805" max="12805" width="8.8984375" style="55"/>
    <col min="12806" max="12806" width="55.69921875" style="55" customWidth="1"/>
    <col min="12807" max="12808" width="11.09765625" style="55" customWidth="1"/>
    <col min="12809" max="13046" width="8.8984375" style="55"/>
    <col min="13047" max="13047" width="41.8984375" style="55" customWidth="1"/>
    <col min="13048" max="13050" width="6.3984375" style="55" customWidth="1"/>
    <col min="13051" max="13060" width="7.3984375" style="55" customWidth="1"/>
    <col min="13061" max="13061" width="8.8984375" style="55"/>
    <col min="13062" max="13062" width="55.69921875" style="55" customWidth="1"/>
    <col min="13063" max="13064" width="11.09765625" style="55" customWidth="1"/>
    <col min="13065" max="13302" width="8.8984375" style="55"/>
    <col min="13303" max="13303" width="41.8984375" style="55" customWidth="1"/>
    <col min="13304" max="13306" width="6.3984375" style="55" customWidth="1"/>
    <col min="13307" max="13316" width="7.3984375" style="55" customWidth="1"/>
    <col min="13317" max="13317" width="8.8984375" style="55"/>
    <col min="13318" max="13318" width="55.69921875" style="55" customWidth="1"/>
    <col min="13319" max="13320" width="11.09765625" style="55" customWidth="1"/>
    <col min="13321" max="13558" width="8.8984375" style="55"/>
    <col min="13559" max="13559" width="41.8984375" style="55" customWidth="1"/>
    <col min="13560" max="13562" width="6.3984375" style="55" customWidth="1"/>
    <col min="13563" max="13572" width="7.3984375" style="55" customWidth="1"/>
    <col min="13573" max="13573" width="8.8984375" style="55"/>
    <col min="13574" max="13574" width="55.69921875" style="55" customWidth="1"/>
    <col min="13575" max="13576" width="11.09765625" style="55" customWidth="1"/>
    <col min="13577" max="13814" width="8.8984375" style="55"/>
    <col min="13815" max="13815" width="41.8984375" style="55" customWidth="1"/>
    <col min="13816" max="13818" width="6.3984375" style="55" customWidth="1"/>
    <col min="13819" max="13828" width="7.3984375" style="55" customWidth="1"/>
    <col min="13829" max="13829" width="8.8984375" style="55"/>
    <col min="13830" max="13830" width="55.69921875" style="55" customWidth="1"/>
    <col min="13831" max="13832" width="11.09765625" style="55" customWidth="1"/>
    <col min="13833" max="14070" width="8.8984375" style="55"/>
    <col min="14071" max="14071" width="41.8984375" style="55" customWidth="1"/>
    <col min="14072" max="14074" width="6.3984375" style="55" customWidth="1"/>
    <col min="14075" max="14084" width="7.3984375" style="55" customWidth="1"/>
    <col min="14085" max="14085" width="8.8984375" style="55"/>
    <col min="14086" max="14086" width="55.69921875" style="55" customWidth="1"/>
    <col min="14087" max="14088" width="11.09765625" style="55" customWidth="1"/>
    <col min="14089" max="14326" width="8.8984375" style="55"/>
    <col min="14327" max="14327" width="41.8984375" style="55" customWidth="1"/>
    <col min="14328" max="14330" width="6.3984375" style="55" customWidth="1"/>
    <col min="14331" max="14340" width="7.3984375" style="55" customWidth="1"/>
    <col min="14341" max="14341" width="8.8984375" style="55"/>
    <col min="14342" max="14342" width="55.69921875" style="55" customWidth="1"/>
    <col min="14343" max="14344" width="11.09765625" style="55" customWidth="1"/>
    <col min="14345" max="14582" width="8.8984375" style="55"/>
    <col min="14583" max="14583" width="41.8984375" style="55" customWidth="1"/>
    <col min="14584" max="14586" width="6.3984375" style="55" customWidth="1"/>
    <col min="14587" max="14596" width="7.3984375" style="55" customWidth="1"/>
    <col min="14597" max="14597" width="8.8984375" style="55"/>
    <col min="14598" max="14598" width="55.69921875" style="55" customWidth="1"/>
    <col min="14599" max="14600" width="11.09765625" style="55" customWidth="1"/>
    <col min="14601" max="14838" width="8.8984375" style="55"/>
    <col min="14839" max="14839" width="41.8984375" style="55" customWidth="1"/>
    <col min="14840" max="14842" width="6.3984375" style="55" customWidth="1"/>
    <col min="14843" max="14852" width="7.3984375" style="55" customWidth="1"/>
    <col min="14853" max="14853" width="8.8984375" style="55"/>
    <col min="14854" max="14854" width="55.69921875" style="55" customWidth="1"/>
    <col min="14855" max="14856" width="11.09765625" style="55" customWidth="1"/>
    <col min="14857" max="15094" width="8.8984375" style="55"/>
    <col min="15095" max="15095" width="41.8984375" style="55" customWidth="1"/>
    <col min="15096" max="15098" width="6.3984375" style="55" customWidth="1"/>
    <col min="15099" max="15108" width="7.3984375" style="55" customWidth="1"/>
    <col min="15109" max="15109" width="8.8984375" style="55"/>
    <col min="15110" max="15110" width="55.69921875" style="55" customWidth="1"/>
    <col min="15111" max="15112" width="11.09765625" style="55" customWidth="1"/>
    <col min="15113" max="15350" width="8.8984375" style="55"/>
    <col min="15351" max="15351" width="41.8984375" style="55" customWidth="1"/>
    <col min="15352" max="15354" width="6.3984375" style="55" customWidth="1"/>
    <col min="15355" max="15364" width="7.3984375" style="55" customWidth="1"/>
    <col min="15365" max="15365" width="8.8984375" style="55"/>
    <col min="15366" max="15366" width="55.69921875" style="55" customWidth="1"/>
    <col min="15367" max="15368" width="11.09765625" style="55" customWidth="1"/>
    <col min="15369" max="15606" width="8.8984375" style="55"/>
    <col min="15607" max="15607" width="41.8984375" style="55" customWidth="1"/>
    <col min="15608" max="15610" width="6.3984375" style="55" customWidth="1"/>
    <col min="15611" max="15620" width="7.3984375" style="55" customWidth="1"/>
    <col min="15621" max="15621" width="8.8984375" style="55"/>
    <col min="15622" max="15622" width="55.69921875" style="55" customWidth="1"/>
    <col min="15623" max="15624" width="11.09765625" style="55" customWidth="1"/>
    <col min="15625" max="15862" width="8.8984375" style="55"/>
    <col min="15863" max="15863" width="41.8984375" style="55" customWidth="1"/>
    <col min="15864" max="15866" width="6.3984375" style="55" customWidth="1"/>
    <col min="15867" max="15876" width="7.3984375" style="55" customWidth="1"/>
    <col min="15877" max="15877" width="8.8984375" style="55"/>
    <col min="15878" max="15878" width="55.69921875" style="55" customWidth="1"/>
    <col min="15879" max="15880" width="11.09765625" style="55" customWidth="1"/>
    <col min="15881" max="16118" width="8.8984375" style="55"/>
    <col min="16119" max="16119" width="41.8984375" style="55" customWidth="1"/>
    <col min="16120" max="16122" width="6.3984375" style="55" customWidth="1"/>
    <col min="16123" max="16132" width="7.3984375" style="55" customWidth="1"/>
    <col min="16133" max="16133" width="8.8984375" style="55"/>
    <col min="16134" max="16134" width="55.69921875" style="55" customWidth="1"/>
    <col min="16135" max="16136" width="11.09765625" style="55" customWidth="1"/>
    <col min="16137" max="16384" width="8.8984375" style="55"/>
  </cols>
  <sheetData>
    <row r="1" spans="1:11" s="209" customFormat="1" ht="27.6" customHeight="1" x14ac:dyDescent="0.25">
      <c r="A1" s="207"/>
      <c r="B1" s="208" t="s">
        <v>3975</v>
      </c>
      <c r="C1" s="207"/>
      <c r="D1" s="207"/>
      <c r="E1" s="207"/>
    </row>
    <row r="2" spans="1:11" ht="33" customHeight="1" thickBot="1" x14ac:dyDescent="0.3">
      <c r="A2" s="156"/>
      <c r="B2" s="156"/>
      <c r="C2" s="156" t="str">
        <f>VLOOKUP($D$2,ผลตารางคะแนน!$C$6:$AB$83,2,0)</f>
        <v>ตรัง,รพศ.</v>
      </c>
      <c r="D2" s="157">
        <v>10683</v>
      </c>
      <c r="E2" s="161"/>
      <c r="G2" s="201" t="s">
        <v>4004</v>
      </c>
    </row>
    <row r="3" spans="1:11" ht="25.8" customHeight="1" x14ac:dyDescent="0.25">
      <c r="A3" s="165" t="s">
        <v>3974</v>
      </c>
      <c r="B3" s="167"/>
      <c r="C3" s="167"/>
      <c r="D3" s="167"/>
      <c r="E3" s="168"/>
      <c r="G3" s="202" t="s">
        <v>4005</v>
      </c>
    </row>
    <row r="4" spans="1:11" ht="24.6" x14ac:dyDescent="0.25">
      <c r="A4" s="177">
        <v>1.1000000000000001</v>
      </c>
      <c r="B4" s="154" t="s">
        <v>4</v>
      </c>
      <c r="C4" s="178"/>
      <c r="D4" s="179"/>
      <c r="E4" s="186">
        <f>VLOOKUP($D$2,ผลตารางคะแนน!$C$6:$AB$83,10,0)</f>
        <v>0</v>
      </c>
      <c r="G4" s="119"/>
    </row>
    <row r="5" spans="1:11" x14ac:dyDescent="0.25">
      <c r="A5" s="177">
        <v>1.2</v>
      </c>
      <c r="B5" s="150" t="s">
        <v>3963</v>
      </c>
      <c r="C5" s="155"/>
      <c r="D5" s="271">
        <f>VLOOKUP($D$2,ผลตารางคะแนน!$C$6:$AB$83,6,0)</f>
        <v>395437292.50999999</v>
      </c>
      <c r="E5" s="272"/>
      <c r="G5" s="119"/>
    </row>
    <row r="6" spans="1:11" ht="21" customHeight="1" x14ac:dyDescent="0.25">
      <c r="A6" s="177">
        <v>1.3</v>
      </c>
      <c r="B6" s="154" t="s">
        <v>3964</v>
      </c>
      <c r="C6" s="154"/>
      <c r="D6" s="271">
        <f>VLOOKUP($D$2,ผลตารางคะแนน!$C$6:$AB$83,7,0)</f>
        <v>98453895.909999996</v>
      </c>
      <c r="E6" s="272"/>
      <c r="F6"/>
      <c r="G6" s="119"/>
    </row>
    <row r="7" spans="1:11" ht="45" customHeight="1" x14ac:dyDescent="0.25">
      <c r="A7" s="177">
        <v>1.4</v>
      </c>
      <c r="B7" s="269" t="s">
        <v>3965</v>
      </c>
      <c r="C7" s="269"/>
      <c r="D7" s="271">
        <f>VLOOKUP($D$2,ผลตารางคะแนน!$C$6:$AB$83,8,0)</f>
        <v>126925932.65000001</v>
      </c>
      <c r="E7" s="272"/>
      <c r="G7" t="s">
        <v>3976</v>
      </c>
      <c r="H7" t="s">
        <v>3976</v>
      </c>
    </row>
    <row r="8" spans="1:11" s="147" customFormat="1" ht="21.6" thickBot="1" x14ac:dyDescent="0.3">
      <c r="A8" s="172">
        <v>1.5</v>
      </c>
      <c r="B8" s="270" t="s">
        <v>3966</v>
      </c>
      <c r="C8" s="270"/>
      <c r="D8" s="273">
        <f>VLOOKUP($D$2,ผลตารางคะแนน!$C$6:$AB$83,9,0)</f>
        <v>221713474.88</v>
      </c>
      <c r="E8" s="274"/>
      <c r="F8" s="55"/>
    </row>
    <row r="9" spans="1:11" ht="9" customHeight="1" thickBot="1" x14ac:dyDescent="0.3"/>
    <row r="10" spans="1:11" ht="26.4" customHeight="1" x14ac:dyDescent="0.25">
      <c r="A10" s="165" t="s">
        <v>3979</v>
      </c>
      <c r="B10" s="166"/>
      <c r="C10" s="166"/>
      <c r="D10" s="167"/>
      <c r="E10" s="168"/>
    </row>
    <row r="11" spans="1:11" x14ac:dyDescent="0.25">
      <c r="A11" s="169"/>
      <c r="B11" s="285" t="s">
        <v>3978</v>
      </c>
      <c r="C11" s="285"/>
      <c r="D11" s="170">
        <f>E31</f>
        <v>9</v>
      </c>
      <c r="E11" s="171"/>
    </row>
    <row r="12" spans="1:11" ht="21.6" thickBot="1" x14ac:dyDescent="0.3">
      <c r="A12" s="172"/>
      <c r="B12" s="173" t="s">
        <v>3969</v>
      </c>
      <c r="C12" s="174" t="s">
        <v>3976</v>
      </c>
      <c r="D12" s="175" t="str">
        <f>IF(D11&gt;=8,"A ดีมาก",IF(D11&gt;=7,"B ดี",IF(D11&gt;=6,"C พอใช้",IF(D11&gt;=5,"D ต้องปรับปรุง","F ไม่ผ่าน"))))</f>
        <v>A ดีมาก</v>
      </c>
      <c r="E12" s="176"/>
      <c r="J12" s="151" t="s">
        <v>950</v>
      </c>
      <c r="K12" s="153" t="s">
        <v>3970</v>
      </c>
    </row>
    <row r="13" spans="1:11" ht="9" customHeight="1" thickBot="1" x14ac:dyDescent="0.3">
      <c r="J13" s="151" t="s">
        <v>3848</v>
      </c>
      <c r="K13" s="153" t="s">
        <v>3971</v>
      </c>
    </row>
    <row r="14" spans="1:11" ht="25.8" customHeight="1" x14ac:dyDescent="0.25">
      <c r="A14" s="286" t="s">
        <v>3968</v>
      </c>
      <c r="B14" s="287"/>
      <c r="C14" s="287"/>
      <c r="D14" s="180" t="s">
        <v>3950</v>
      </c>
      <c r="E14" s="181" t="s">
        <v>3951</v>
      </c>
      <c r="J14" s="151" t="s">
        <v>3851</v>
      </c>
      <c r="K14" s="153" t="s">
        <v>3972</v>
      </c>
    </row>
    <row r="15" spans="1:11" x14ac:dyDescent="0.25">
      <c r="A15" s="281" t="s">
        <v>3986</v>
      </c>
      <c r="B15" s="282"/>
      <c r="C15" s="282"/>
      <c r="D15" s="152"/>
      <c r="E15" s="182"/>
      <c r="J15" s="151" t="s">
        <v>3863</v>
      </c>
      <c r="K15" s="153" t="s">
        <v>3973</v>
      </c>
    </row>
    <row r="16" spans="1:11" ht="25.2" customHeight="1" x14ac:dyDescent="0.25">
      <c r="A16" s="275" t="s">
        <v>3952</v>
      </c>
      <c r="B16" s="276"/>
      <c r="C16" s="276"/>
      <c r="D16" s="158">
        <v>1</v>
      </c>
      <c r="E16" s="213" t="str">
        <f>VLOOKUP($D$2,ผลตารางคะแนน!$C$6:$AB$83,11,0)</f>
        <v>1.0</v>
      </c>
    </row>
    <row r="17" spans="1:5" ht="25.2" customHeight="1" x14ac:dyDescent="0.25">
      <c r="A17" s="275" t="s">
        <v>3953</v>
      </c>
      <c r="B17" s="276"/>
      <c r="C17" s="276"/>
      <c r="D17" s="158">
        <v>1</v>
      </c>
      <c r="E17" s="213" t="str">
        <f>VLOOKUP($D$2,ผลตารางคะแนน!$C$6:$AB$83,12,0)</f>
        <v>1.0</v>
      </c>
    </row>
    <row r="18" spans="1:5" ht="23.4" x14ac:dyDescent="0.25">
      <c r="A18" s="183" t="s">
        <v>3990</v>
      </c>
      <c r="B18" s="148"/>
      <c r="C18" s="148"/>
      <c r="D18" s="159"/>
      <c r="E18" s="214"/>
    </row>
    <row r="19" spans="1:5" ht="23.4" x14ac:dyDescent="0.25">
      <c r="A19" s="275" t="s">
        <v>3954</v>
      </c>
      <c r="B19" s="276"/>
      <c r="C19" s="276"/>
      <c r="D19" s="158">
        <v>1</v>
      </c>
      <c r="E19" s="213" t="str">
        <f>VLOOKUP($D$2,ผลตารางคะแนน!$C$6:$AB$83,13,0)</f>
        <v>1.0</v>
      </c>
    </row>
    <row r="20" spans="1:5" ht="23.4" x14ac:dyDescent="0.25">
      <c r="A20" s="283" t="s">
        <v>3955</v>
      </c>
      <c r="B20" s="284"/>
      <c r="C20" s="284"/>
      <c r="D20" s="158">
        <v>1</v>
      </c>
      <c r="E20" s="215" t="str">
        <f>VLOOKUP($D$2,ผลตารางคะแนน!$C$6:$AB$83,14,0)</f>
        <v>1.0</v>
      </c>
    </row>
    <row r="21" spans="1:5" ht="22.2" customHeight="1" x14ac:dyDescent="0.25">
      <c r="A21" s="183" t="s">
        <v>3989</v>
      </c>
      <c r="B21" s="148"/>
      <c r="C21" s="148"/>
      <c r="D21" s="159"/>
      <c r="E21" s="216"/>
    </row>
    <row r="22" spans="1:5" ht="22.8" customHeight="1" x14ac:dyDescent="0.25">
      <c r="A22" s="275" t="s">
        <v>3956</v>
      </c>
      <c r="B22" s="276"/>
      <c r="C22" s="276"/>
      <c r="D22" s="158">
        <v>0.5</v>
      </c>
      <c r="E22" s="217">
        <f>VLOOKUP($D$2,ผลตารางคะแนน!$C$6:$AB$83,15,0)</f>
        <v>0.5</v>
      </c>
    </row>
    <row r="23" spans="1:5" ht="22.8" customHeight="1" x14ac:dyDescent="0.25">
      <c r="A23" s="275" t="s">
        <v>3957</v>
      </c>
      <c r="B23" s="276"/>
      <c r="C23" s="276"/>
      <c r="D23" s="158">
        <v>0.5</v>
      </c>
      <c r="E23" s="217">
        <f>VLOOKUP($D$2,ผลตารางคะแนน!$C$6:$AB$83,16,0)</f>
        <v>0.5</v>
      </c>
    </row>
    <row r="24" spans="1:5" ht="22.8" customHeight="1" x14ac:dyDescent="0.25">
      <c r="A24" s="275" t="s">
        <v>3959</v>
      </c>
      <c r="B24" s="276"/>
      <c r="C24" s="276"/>
      <c r="D24" s="158">
        <v>0.5</v>
      </c>
      <c r="E24" s="217">
        <f>VLOOKUP($D$2,ผลตารางคะแนน!$C$6:$AB$83,17,0)</f>
        <v>0.5</v>
      </c>
    </row>
    <row r="25" spans="1:5" ht="22.8" customHeight="1" x14ac:dyDescent="0.25">
      <c r="A25" s="275" t="s">
        <v>3960</v>
      </c>
      <c r="B25" s="276"/>
      <c r="C25" s="276"/>
      <c r="D25" s="158">
        <v>0.5</v>
      </c>
      <c r="E25" s="217">
        <f>VLOOKUP($D$2,ผลตารางคะแนน!$C$6:$AB$83,18,0)</f>
        <v>0.5</v>
      </c>
    </row>
    <row r="26" spans="1:5" ht="22.8" customHeight="1" x14ac:dyDescent="0.25">
      <c r="A26" s="281" t="s">
        <v>3958</v>
      </c>
      <c r="B26" s="282"/>
      <c r="C26" s="282"/>
      <c r="D26" s="159"/>
      <c r="E26" s="218"/>
    </row>
    <row r="27" spans="1:5" ht="24.6" customHeight="1" x14ac:dyDescent="0.25">
      <c r="A27" s="275" t="s">
        <v>3967</v>
      </c>
      <c r="B27" s="276"/>
      <c r="C27" s="276"/>
      <c r="D27" s="158">
        <v>1</v>
      </c>
      <c r="E27" s="219">
        <f>VLOOKUP($D$2,ผลตารางคะแนน!$C$6:$AB$83,20,0)</f>
        <v>1</v>
      </c>
    </row>
    <row r="28" spans="1:5" ht="24.6" customHeight="1" x14ac:dyDescent="0.25">
      <c r="A28" s="184" t="s">
        <v>3961</v>
      </c>
      <c r="B28" s="149"/>
      <c r="C28" s="149"/>
      <c r="D28" s="158">
        <v>1</v>
      </c>
      <c r="E28" s="220">
        <f>VLOOKUP($D$2,ผลตารางคะแนน!$C$6:$AB$83,22,0)</f>
        <v>0</v>
      </c>
    </row>
    <row r="29" spans="1:5" ht="23.4" x14ac:dyDescent="0.25">
      <c r="A29" s="279" t="s">
        <v>4022</v>
      </c>
      <c r="B29" s="280"/>
      <c r="C29" s="280"/>
      <c r="D29" s="160">
        <v>1</v>
      </c>
      <c r="E29" s="219">
        <f>VLOOKUP($D$2,ผลตารางคะแนน!$C$6:$AB$83,24,0)</f>
        <v>1</v>
      </c>
    </row>
    <row r="30" spans="1:5" ht="23.4" x14ac:dyDescent="0.25">
      <c r="A30" s="279" t="s">
        <v>3980</v>
      </c>
      <c r="B30" s="280"/>
      <c r="C30" s="280"/>
      <c r="D30" s="160">
        <v>1</v>
      </c>
      <c r="E30" s="219">
        <f>VLOOKUP($D$2,ผลตารางคะแนน!$C$6:$AB$83,25,0)</f>
        <v>1</v>
      </c>
    </row>
    <row r="31" spans="1:5" ht="30.6" customHeight="1" thickBot="1" x14ac:dyDescent="0.3">
      <c r="A31" s="277" t="s">
        <v>3962</v>
      </c>
      <c r="B31" s="278"/>
      <c r="C31" s="278"/>
      <c r="D31" s="185">
        <f>SUM(D16:D30)</f>
        <v>10</v>
      </c>
      <c r="E31" s="192">
        <f>E16+E17+E19+E20+E22+E23+E24+E25+E27+E28+E29+E30</f>
        <v>9</v>
      </c>
    </row>
    <row r="32" spans="1:5" x14ac:dyDescent="0.25">
      <c r="A32" s="189"/>
      <c r="B32" s="189"/>
      <c r="C32" s="190" t="s">
        <v>3992</v>
      </c>
      <c r="D32" s="191" t="s">
        <v>4023</v>
      </c>
      <c r="E32" s="189"/>
    </row>
    <row r="34" spans="1:5" s="188" customFormat="1" ht="25.8" x14ac:dyDescent="0.25">
      <c r="A34" s="156"/>
      <c r="B34" s="156" t="s">
        <v>3985</v>
      </c>
      <c r="C34" s="156"/>
      <c r="D34" s="156"/>
      <c r="E34" s="156"/>
    </row>
    <row r="35" spans="1:5" s="188" customFormat="1" ht="25.8" x14ac:dyDescent="0.25">
      <c r="A35" s="156"/>
      <c r="B35" s="156" t="s">
        <v>3984</v>
      </c>
      <c r="C35" s="156" t="str">
        <f>C2</f>
        <v>ตรัง,รพศ.</v>
      </c>
      <c r="D35" s="156"/>
      <c r="E35" s="156"/>
    </row>
    <row r="40" spans="1:5" x14ac:dyDescent="0.25">
      <c r="C40" s="55" t="s">
        <v>3987</v>
      </c>
      <c r="D40" s="187">
        <f>E16+E17</f>
        <v>2</v>
      </c>
    </row>
    <row r="41" spans="1:5" x14ac:dyDescent="0.25">
      <c r="C41" s="55" t="s">
        <v>3991</v>
      </c>
      <c r="D41" s="187">
        <f>E19+E20</f>
        <v>2</v>
      </c>
    </row>
    <row r="42" spans="1:5" x14ac:dyDescent="0.25">
      <c r="C42" s="55" t="s">
        <v>3988</v>
      </c>
      <c r="D42" s="187">
        <f>SUM(E22:E25)</f>
        <v>2</v>
      </c>
    </row>
    <row r="43" spans="1:5" x14ac:dyDescent="0.25">
      <c r="C43" s="55" t="s">
        <v>3981</v>
      </c>
      <c r="D43" s="187">
        <f>E27+E28</f>
        <v>1</v>
      </c>
    </row>
    <row r="44" spans="1:5" x14ac:dyDescent="0.25">
      <c r="C44" s="55" t="s">
        <v>3982</v>
      </c>
      <c r="D44" s="187">
        <f>E29</f>
        <v>1</v>
      </c>
    </row>
    <row r="45" spans="1:5" x14ac:dyDescent="0.25">
      <c r="C45" s="55" t="s">
        <v>3983</v>
      </c>
      <c r="D45" s="187">
        <f>E30</f>
        <v>1</v>
      </c>
    </row>
    <row r="50" spans="1:5" ht="39" customHeight="1" x14ac:dyDescent="0.25">
      <c r="B50" s="196" t="s">
        <v>3819</v>
      </c>
      <c r="C50" s="197" t="s">
        <v>3977</v>
      </c>
    </row>
    <row r="51" spans="1:5" x14ac:dyDescent="0.25">
      <c r="B51" s="198" t="s">
        <v>3994</v>
      </c>
      <c r="C51" s="198" t="s">
        <v>3999</v>
      </c>
    </row>
    <row r="52" spans="1:5" x14ac:dyDescent="0.25">
      <c r="B52" s="198" t="s">
        <v>3995</v>
      </c>
      <c r="C52" s="198" t="s">
        <v>4000</v>
      </c>
    </row>
    <row r="53" spans="1:5" x14ac:dyDescent="0.25">
      <c r="B53" s="198" t="s">
        <v>3996</v>
      </c>
      <c r="C53" s="198" t="s">
        <v>4001</v>
      </c>
    </row>
    <row r="54" spans="1:5" x14ac:dyDescent="0.25">
      <c r="B54" s="198" t="s">
        <v>3997</v>
      </c>
      <c r="C54" s="198" t="s">
        <v>4002</v>
      </c>
    </row>
    <row r="55" spans="1:5" x14ac:dyDescent="0.25">
      <c r="B55" s="198" t="s">
        <v>3993</v>
      </c>
      <c r="C55" s="198" t="s">
        <v>4003</v>
      </c>
    </row>
    <row r="57" spans="1:5" s="200" customFormat="1" ht="23.4" x14ac:dyDescent="0.25">
      <c r="B57" s="199" t="s">
        <v>3998</v>
      </c>
    </row>
    <row r="59" spans="1:5" x14ac:dyDescent="0.25">
      <c r="A59" s="119">
        <v>1</v>
      </c>
      <c r="B59" s="221" t="s">
        <v>4006</v>
      </c>
      <c r="C59" s="221" t="str">
        <f>IF(D40&lt;2,"ปรับปรุงด้านการบริหารแผนการเงิน ควบคุม-กำกับ...Sheet Planfin","ผ่าน")</f>
        <v>ผ่าน</v>
      </c>
      <c r="D59" s="221"/>
      <c r="E59" t="s">
        <v>3976</v>
      </c>
    </row>
    <row r="60" spans="1:5" x14ac:dyDescent="0.25">
      <c r="A60" s="119">
        <v>2</v>
      </c>
      <c r="B60" s="221" t="s">
        <v>4007</v>
      </c>
      <c r="C60" s="221" t="str">
        <f>IF(D41&lt;2,"ปรับปรุงด้านการบริหารต้นทุน ...Sheet UnitCost","ผ่าน")</f>
        <v>ผ่าน</v>
      </c>
      <c r="D60" s="221"/>
    </row>
    <row r="61" spans="1:5" ht="26.4" customHeight="1" x14ac:dyDescent="0.25">
      <c r="A61" s="119">
        <v>3</v>
      </c>
      <c r="B61" s="244" t="s">
        <v>4008</v>
      </c>
      <c r="C61" s="221" t="str">
        <f>IF(D42&lt;2,"ปรับปรุงการบริหารค่าใช้จ่ายไม่ให้เกินค่ากลางกลุ่ม รพ. ..Sheet HGR ","ผ่าน")</f>
        <v>ผ่าน</v>
      </c>
      <c r="D61" s="221"/>
    </row>
    <row r="62" spans="1:5" x14ac:dyDescent="0.25">
      <c r="A62" s="119">
        <v>4</v>
      </c>
      <c r="B62" s="221" t="s">
        <v>4009</v>
      </c>
      <c r="C62" s="221" t="str">
        <f>IF(D43&lt;2,"ปรับปรุงProductivity ที่ยอมรับได้... Sheet อัตราการครองเตียง/CMI ","ผ่าน")</f>
        <v xml:space="preserve">ปรับปรุงProductivity ที่ยอมรับได้... Sheet อัตราการครองเตียง/CMI </v>
      </c>
      <c r="D62" s="221"/>
    </row>
    <row r="63" spans="1:5" x14ac:dyDescent="0.25">
      <c r="A63" s="119">
        <v>5</v>
      </c>
      <c r="B63" s="221" t="s">
        <v>4010</v>
      </c>
      <c r="C63" s="221" t="str">
        <f>IF(D44&lt;1,"ปรับปรุงการบริหารจัดการภายในด้านการเงิน7 ด้าน Sheet Risk2561Q4 ..7Plus","ผ่าน")</f>
        <v>ผ่าน</v>
      </c>
      <c r="D63" s="221"/>
    </row>
    <row r="64" spans="1:5" x14ac:dyDescent="0.25">
      <c r="A64" s="119">
        <v>6</v>
      </c>
      <c r="B64" s="221" t="s">
        <v>4011</v>
      </c>
      <c r="C64" s="221" t="str">
        <f>IF(D45&lt;1,"ปรับปรุงพัฒนาด้านคุณภาพบัญชี","ผ่าน")</f>
        <v>ผ่าน</v>
      </c>
      <c r="D64" s="221"/>
    </row>
    <row r="65" spans="1:5" x14ac:dyDescent="0.25">
      <c r="B65" s="242" t="s">
        <v>4013</v>
      </c>
      <c r="C65" s="242" t="str">
        <f>IF(D11&gt;=8,"A ดีมาก",IF(D11&gt;=7,"B ดี",IF(D11&gt;=6,"C พอใช้",IF(D11&gt;=5,"D ต้องปรับปรุง","F ไม่ผ่าน"))))</f>
        <v>A ดีมาก</v>
      </c>
      <c r="D65" s="243"/>
    </row>
    <row r="69" spans="1:5" x14ac:dyDescent="0.25">
      <c r="A69" s="189"/>
      <c r="B69" s="189"/>
      <c r="C69" s="190" t="s">
        <v>3992</v>
      </c>
      <c r="D69" s="191" t="s">
        <v>4023</v>
      </c>
      <c r="E69" s="189"/>
    </row>
  </sheetData>
  <mergeCells count="22">
    <mergeCell ref="B11:C11"/>
    <mergeCell ref="A17:C17"/>
    <mergeCell ref="A15:C15"/>
    <mergeCell ref="A14:C14"/>
    <mergeCell ref="A16:C16"/>
    <mergeCell ref="A25:C25"/>
    <mergeCell ref="A24:C24"/>
    <mergeCell ref="A23:C23"/>
    <mergeCell ref="A22:C22"/>
    <mergeCell ref="A19:C19"/>
    <mergeCell ref="A20:C20"/>
    <mergeCell ref="A27:C27"/>
    <mergeCell ref="A31:C31"/>
    <mergeCell ref="A30:C30"/>
    <mergeCell ref="A26:C26"/>
    <mergeCell ref="A29:C29"/>
    <mergeCell ref="B7:C7"/>
    <mergeCell ref="B8:C8"/>
    <mergeCell ref="D5:E5"/>
    <mergeCell ref="D6:E6"/>
    <mergeCell ref="D7:E7"/>
    <mergeCell ref="D8:E8"/>
  </mergeCells>
  <pageMargins left="0.11811023622047245" right="0.11811023622047245" top="0.15748031496062992" bottom="0.15748031496062992" header="0.31496062992125984" footer="0.31496062992125984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M897"/>
  <sheetViews>
    <sheetView zoomScale="90" zoomScaleNormal="90" workbookViewId="0">
      <pane xSplit="4" ySplit="1" topLeftCell="E95" activePane="bottomRight" state="frozen"/>
      <selection pane="topRight" activeCell="E1" sqref="E1"/>
      <selection pane="bottomLeft" activeCell="A2" sqref="A2"/>
      <selection pane="bottomRight" activeCell="E2" sqref="E2"/>
    </sheetView>
  </sheetViews>
  <sheetFormatPr defaultRowHeight="21" x14ac:dyDescent="0.4"/>
  <cols>
    <col min="1" max="1" width="4.3984375" style="4" customWidth="1"/>
    <col min="2" max="2" width="15.59765625" style="3" customWidth="1"/>
    <col min="3" max="3" width="7.296875" style="4" customWidth="1"/>
    <col min="4" max="4" width="36.19921875" style="3" customWidth="1"/>
    <col min="5" max="5" width="8.8984375" style="4"/>
    <col min="6" max="6" width="9" style="4"/>
    <col min="7" max="7" width="10.19921875" style="4" customWidth="1"/>
    <col min="8" max="12" width="8.8984375" style="135"/>
    <col min="13" max="13" width="6.19921875" style="3" bestFit="1" customWidth="1"/>
    <col min="14" max="257" width="8.8984375" style="3"/>
    <col min="258" max="258" width="5.09765625" style="3" customWidth="1"/>
    <col min="259" max="260" width="8.8984375" style="3"/>
    <col min="261" max="261" width="24.09765625" style="3" customWidth="1"/>
    <col min="262" max="513" width="8.8984375" style="3"/>
    <col min="514" max="514" width="5.09765625" style="3" customWidth="1"/>
    <col min="515" max="516" width="8.8984375" style="3"/>
    <col min="517" max="517" width="24.09765625" style="3" customWidth="1"/>
    <col min="518" max="769" width="8.8984375" style="3"/>
    <col min="770" max="770" width="5.09765625" style="3" customWidth="1"/>
    <col min="771" max="772" width="8.8984375" style="3"/>
    <col min="773" max="773" width="24.09765625" style="3" customWidth="1"/>
    <col min="774" max="1025" width="8.8984375" style="3"/>
    <col min="1026" max="1026" width="5.09765625" style="3" customWidth="1"/>
    <col min="1027" max="1028" width="8.8984375" style="3"/>
    <col min="1029" max="1029" width="24.09765625" style="3" customWidth="1"/>
    <col min="1030" max="1281" width="8.8984375" style="3"/>
    <col min="1282" max="1282" width="5.09765625" style="3" customWidth="1"/>
    <col min="1283" max="1284" width="8.8984375" style="3"/>
    <col min="1285" max="1285" width="24.09765625" style="3" customWidth="1"/>
    <col min="1286" max="1537" width="8.8984375" style="3"/>
    <col min="1538" max="1538" width="5.09765625" style="3" customWidth="1"/>
    <col min="1539" max="1540" width="8.8984375" style="3"/>
    <col min="1541" max="1541" width="24.09765625" style="3" customWidth="1"/>
    <col min="1542" max="1793" width="8.8984375" style="3"/>
    <col min="1794" max="1794" width="5.09765625" style="3" customWidth="1"/>
    <col min="1795" max="1796" width="8.8984375" style="3"/>
    <col min="1797" max="1797" width="24.09765625" style="3" customWidth="1"/>
    <col min="1798" max="2049" width="8.8984375" style="3"/>
    <col min="2050" max="2050" width="5.09765625" style="3" customWidth="1"/>
    <col min="2051" max="2052" width="8.8984375" style="3"/>
    <col min="2053" max="2053" width="24.09765625" style="3" customWidth="1"/>
    <col min="2054" max="2305" width="8.8984375" style="3"/>
    <col min="2306" max="2306" width="5.09765625" style="3" customWidth="1"/>
    <col min="2307" max="2308" width="8.8984375" style="3"/>
    <col min="2309" max="2309" width="24.09765625" style="3" customWidth="1"/>
    <col min="2310" max="2561" width="8.8984375" style="3"/>
    <col min="2562" max="2562" width="5.09765625" style="3" customWidth="1"/>
    <col min="2563" max="2564" width="8.8984375" style="3"/>
    <col min="2565" max="2565" width="24.09765625" style="3" customWidth="1"/>
    <col min="2566" max="2817" width="8.8984375" style="3"/>
    <col min="2818" max="2818" width="5.09765625" style="3" customWidth="1"/>
    <col min="2819" max="2820" width="8.8984375" style="3"/>
    <col min="2821" max="2821" width="24.09765625" style="3" customWidth="1"/>
    <col min="2822" max="3073" width="8.8984375" style="3"/>
    <col min="3074" max="3074" width="5.09765625" style="3" customWidth="1"/>
    <col min="3075" max="3076" width="8.8984375" style="3"/>
    <col min="3077" max="3077" width="24.09765625" style="3" customWidth="1"/>
    <col min="3078" max="3329" width="8.8984375" style="3"/>
    <col min="3330" max="3330" width="5.09765625" style="3" customWidth="1"/>
    <col min="3331" max="3332" width="8.8984375" style="3"/>
    <col min="3333" max="3333" width="24.09765625" style="3" customWidth="1"/>
    <col min="3334" max="3585" width="8.8984375" style="3"/>
    <col min="3586" max="3586" width="5.09765625" style="3" customWidth="1"/>
    <col min="3587" max="3588" width="8.8984375" style="3"/>
    <col min="3589" max="3589" width="24.09765625" style="3" customWidth="1"/>
    <col min="3590" max="3841" width="8.8984375" style="3"/>
    <col min="3842" max="3842" width="5.09765625" style="3" customWidth="1"/>
    <col min="3843" max="3844" width="8.8984375" style="3"/>
    <col min="3845" max="3845" width="24.09765625" style="3" customWidth="1"/>
    <col min="3846" max="4097" width="8.8984375" style="3"/>
    <col min="4098" max="4098" width="5.09765625" style="3" customWidth="1"/>
    <col min="4099" max="4100" width="8.8984375" style="3"/>
    <col min="4101" max="4101" width="24.09765625" style="3" customWidth="1"/>
    <col min="4102" max="4353" width="8.8984375" style="3"/>
    <col min="4354" max="4354" width="5.09765625" style="3" customWidth="1"/>
    <col min="4355" max="4356" width="8.8984375" style="3"/>
    <col min="4357" max="4357" width="24.09765625" style="3" customWidth="1"/>
    <col min="4358" max="4609" width="8.8984375" style="3"/>
    <col min="4610" max="4610" width="5.09765625" style="3" customWidth="1"/>
    <col min="4611" max="4612" width="8.8984375" style="3"/>
    <col min="4613" max="4613" width="24.09765625" style="3" customWidth="1"/>
    <col min="4614" max="4865" width="8.8984375" style="3"/>
    <col min="4866" max="4866" width="5.09765625" style="3" customWidth="1"/>
    <col min="4867" max="4868" width="8.8984375" style="3"/>
    <col min="4869" max="4869" width="24.09765625" style="3" customWidth="1"/>
    <col min="4870" max="5121" width="8.8984375" style="3"/>
    <col min="5122" max="5122" width="5.09765625" style="3" customWidth="1"/>
    <col min="5123" max="5124" width="8.8984375" style="3"/>
    <col min="5125" max="5125" width="24.09765625" style="3" customWidth="1"/>
    <col min="5126" max="5377" width="8.8984375" style="3"/>
    <col min="5378" max="5378" width="5.09765625" style="3" customWidth="1"/>
    <col min="5379" max="5380" width="8.8984375" style="3"/>
    <col min="5381" max="5381" width="24.09765625" style="3" customWidth="1"/>
    <col min="5382" max="5633" width="8.8984375" style="3"/>
    <col min="5634" max="5634" width="5.09765625" style="3" customWidth="1"/>
    <col min="5635" max="5636" width="8.8984375" style="3"/>
    <col min="5637" max="5637" width="24.09765625" style="3" customWidth="1"/>
    <col min="5638" max="5889" width="8.8984375" style="3"/>
    <col min="5890" max="5890" width="5.09765625" style="3" customWidth="1"/>
    <col min="5891" max="5892" width="8.8984375" style="3"/>
    <col min="5893" max="5893" width="24.09765625" style="3" customWidth="1"/>
    <col min="5894" max="6145" width="8.8984375" style="3"/>
    <col min="6146" max="6146" width="5.09765625" style="3" customWidth="1"/>
    <col min="6147" max="6148" width="8.8984375" style="3"/>
    <col min="6149" max="6149" width="24.09765625" style="3" customWidth="1"/>
    <col min="6150" max="6401" width="8.8984375" style="3"/>
    <col min="6402" max="6402" width="5.09765625" style="3" customWidth="1"/>
    <col min="6403" max="6404" width="8.8984375" style="3"/>
    <col min="6405" max="6405" width="24.09765625" style="3" customWidth="1"/>
    <col min="6406" max="6657" width="8.8984375" style="3"/>
    <col min="6658" max="6658" width="5.09765625" style="3" customWidth="1"/>
    <col min="6659" max="6660" width="8.8984375" style="3"/>
    <col min="6661" max="6661" width="24.09765625" style="3" customWidth="1"/>
    <col min="6662" max="6913" width="8.8984375" style="3"/>
    <col min="6914" max="6914" width="5.09765625" style="3" customWidth="1"/>
    <col min="6915" max="6916" width="8.8984375" style="3"/>
    <col min="6917" max="6917" width="24.09765625" style="3" customWidth="1"/>
    <col min="6918" max="7169" width="8.8984375" style="3"/>
    <col min="7170" max="7170" width="5.09765625" style="3" customWidth="1"/>
    <col min="7171" max="7172" width="8.8984375" style="3"/>
    <col min="7173" max="7173" width="24.09765625" style="3" customWidth="1"/>
    <col min="7174" max="7425" width="8.8984375" style="3"/>
    <col min="7426" max="7426" width="5.09765625" style="3" customWidth="1"/>
    <col min="7427" max="7428" width="8.8984375" style="3"/>
    <col min="7429" max="7429" width="24.09765625" style="3" customWidth="1"/>
    <col min="7430" max="7681" width="8.8984375" style="3"/>
    <col min="7682" max="7682" width="5.09765625" style="3" customWidth="1"/>
    <col min="7683" max="7684" width="8.8984375" style="3"/>
    <col min="7685" max="7685" width="24.09765625" style="3" customWidth="1"/>
    <col min="7686" max="7937" width="8.8984375" style="3"/>
    <col min="7938" max="7938" width="5.09765625" style="3" customWidth="1"/>
    <col min="7939" max="7940" width="8.8984375" style="3"/>
    <col min="7941" max="7941" width="24.09765625" style="3" customWidth="1"/>
    <col min="7942" max="8193" width="8.8984375" style="3"/>
    <col min="8194" max="8194" width="5.09765625" style="3" customWidth="1"/>
    <col min="8195" max="8196" width="8.8984375" style="3"/>
    <col min="8197" max="8197" width="24.09765625" style="3" customWidth="1"/>
    <col min="8198" max="8449" width="8.8984375" style="3"/>
    <col min="8450" max="8450" width="5.09765625" style="3" customWidth="1"/>
    <col min="8451" max="8452" width="8.8984375" style="3"/>
    <col min="8453" max="8453" width="24.09765625" style="3" customWidth="1"/>
    <col min="8454" max="8705" width="8.8984375" style="3"/>
    <col min="8706" max="8706" width="5.09765625" style="3" customWidth="1"/>
    <col min="8707" max="8708" width="8.8984375" style="3"/>
    <col min="8709" max="8709" width="24.09765625" style="3" customWidth="1"/>
    <col min="8710" max="8961" width="8.8984375" style="3"/>
    <col min="8962" max="8962" width="5.09765625" style="3" customWidth="1"/>
    <col min="8963" max="8964" width="8.8984375" style="3"/>
    <col min="8965" max="8965" width="24.09765625" style="3" customWidth="1"/>
    <col min="8966" max="9217" width="8.8984375" style="3"/>
    <col min="9218" max="9218" width="5.09765625" style="3" customWidth="1"/>
    <col min="9219" max="9220" width="8.8984375" style="3"/>
    <col min="9221" max="9221" width="24.09765625" style="3" customWidth="1"/>
    <col min="9222" max="9473" width="8.8984375" style="3"/>
    <col min="9474" max="9474" width="5.09765625" style="3" customWidth="1"/>
    <col min="9475" max="9476" width="8.8984375" style="3"/>
    <col min="9477" max="9477" width="24.09765625" style="3" customWidth="1"/>
    <col min="9478" max="9729" width="8.8984375" style="3"/>
    <col min="9730" max="9730" width="5.09765625" style="3" customWidth="1"/>
    <col min="9731" max="9732" width="8.8984375" style="3"/>
    <col min="9733" max="9733" width="24.09765625" style="3" customWidth="1"/>
    <col min="9734" max="9985" width="8.8984375" style="3"/>
    <col min="9986" max="9986" width="5.09765625" style="3" customWidth="1"/>
    <col min="9987" max="9988" width="8.8984375" style="3"/>
    <col min="9989" max="9989" width="24.09765625" style="3" customWidth="1"/>
    <col min="9990" max="10241" width="8.8984375" style="3"/>
    <col min="10242" max="10242" width="5.09765625" style="3" customWidth="1"/>
    <col min="10243" max="10244" width="8.8984375" style="3"/>
    <col min="10245" max="10245" width="24.09765625" style="3" customWidth="1"/>
    <col min="10246" max="10497" width="8.8984375" style="3"/>
    <col min="10498" max="10498" width="5.09765625" style="3" customWidth="1"/>
    <col min="10499" max="10500" width="8.8984375" style="3"/>
    <col min="10501" max="10501" width="24.09765625" style="3" customWidth="1"/>
    <col min="10502" max="10753" width="8.8984375" style="3"/>
    <col min="10754" max="10754" width="5.09765625" style="3" customWidth="1"/>
    <col min="10755" max="10756" width="8.8984375" style="3"/>
    <col min="10757" max="10757" width="24.09765625" style="3" customWidth="1"/>
    <col min="10758" max="11009" width="8.8984375" style="3"/>
    <col min="11010" max="11010" width="5.09765625" style="3" customWidth="1"/>
    <col min="11011" max="11012" width="8.8984375" style="3"/>
    <col min="11013" max="11013" width="24.09765625" style="3" customWidth="1"/>
    <col min="11014" max="11265" width="8.8984375" style="3"/>
    <col min="11266" max="11266" width="5.09765625" style="3" customWidth="1"/>
    <col min="11267" max="11268" width="8.8984375" style="3"/>
    <col min="11269" max="11269" width="24.09765625" style="3" customWidth="1"/>
    <col min="11270" max="11521" width="8.8984375" style="3"/>
    <col min="11522" max="11522" width="5.09765625" style="3" customWidth="1"/>
    <col min="11523" max="11524" width="8.8984375" style="3"/>
    <col min="11525" max="11525" width="24.09765625" style="3" customWidth="1"/>
    <col min="11526" max="11777" width="8.8984375" style="3"/>
    <col min="11778" max="11778" width="5.09765625" style="3" customWidth="1"/>
    <col min="11779" max="11780" width="8.8984375" style="3"/>
    <col min="11781" max="11781" width="24.09765625" style="3" customWidth="1"/>
    <col min="11782" max="12033" width="8.8984375" style="3"/>
    <col min="12034" max="12034" width="5.09765625" style="3" customWidth="1"/>
    <col min="12035" max="12036" width="8.8984375" style="3"/>
    <col min="12037" max="12037" width="24.09765625" style="3" customWidth="1"/>
    <col min="12038" max="12289" width="8.8984375" style="3"/>
    <col min="12290" max="12290" width="5.09765625" style="3" customWidth="1"/>
    <col min="12291" max="12292" width="8.8984375" style="3"/>
    <col min="12293" max="12293" width="24.09765625" style="3" customWidth="1"/>
    <col min="12294" max="12545" width="8.8984375" style="3"/>
    <col min="12546" max="12546" width="5.09765625" style="3" customWidth="1"/>
    <col min="12547" max="12548" width="8.8984375" style="3"/>
    <col min="12549" max="12549" width="24.09765625" style="3" customWidth="1"/>
    <col min="12550" max="12801" width="8.8984375" style="3"/>
    <col min="12802" max="12802" width="5.09765625" style="3" customWidth="1"/>
    <col min="12803" max="12804" width="8.8984375" style="3"/>
    <col min="12805" max="12805" width="24.09765625" style="3" customWidth="1"/>
    <col min="12806" max="13057" width="8.8984375" style="3"/>
    <col min="13058" max="13058" width="5.09765625" style="3" customWidth="1"/>
    <col min="13059" max="13060" width="8.8984375" style="3"/>
    <col min="13061" max="13061" width="24.09765625" style="3" customWidth="1"/>
    <col min="13062" max="13313" width="8.8984375" style="3"/>
    <col min="13314" max="13314" width="5.09765625" style="3" customWidth="1"/>
    <col min="13315" max="13316" width="8.8984375" style="3"/>
    <col min="13317" max="13317" width="24.09765625" style="3" customWidth="1"/>
    <col min="13318" max="13569" width="8.8984375" style="3"/>
    <col min="13570" max="13570" width="5.09765625" style="3" customWidth="1"/>
    <col min="13571" max="13572" width="8.8984375" style="3"/>
    <col min="13573" max="13573" width="24.09765625" style="3" customWidth="1"/>
    <col min="13574" max="13825" width="8.8984375" style="3"/>
    <col min="13826" max="13826" width="5.09765625" style="3" customWidth="1"/>
    <col min="13827" max="13828" width="8.8984375" style="3"/>
    <col min="13829" max="13829" width="24.09765625" style="3" customWidth="1"/>
    <col min="13830" max="14081" width="8.8984375" style="3"/>
    <col min="14082" max="14082" width="5.09765625" style="3" customWidth="1"/>
    <col min="14083" max="14084" width="8.8984375" style="3"/>
    <col min="14085" max="14085" width="24.09765625" style="3" customWidth="1"/>
    <col min="14086" max="14337" width="8.8984375" style="3"/>
    <col min="14338" max="14338" width="5.09765625" style="3" customWidth="1"/>
    <col min="14339" max="14340" width="8.8984375" style="3"/>
    <col min="14341" max="14341" width="24.09765625" style="3" customWidth="1"/>
    <col min="14342" max="14593" width="8.8984375" style="3"/>
    <col min="14594" max="14594" width="5.09765625" style="3" customWidth="1"/>
    <col min="14595" max="14596" width="8.8984375" style="3"/>
    <col min="14597" max="14597" width="24.09765625" style="3" customWidth="1"/>
    <col min="14598" max="14849" width="8.8984375" style="3"/>
    <col min="14850" max="14850" width="5.09765625" style="3" customWidth="1"/>
    <col min="14851" max="14852" width="8.8984375" style="3"/>
    <col min="14853" max="14853" width="24.09765625" style="3" customWidth="1"/>
    <col min="14854" max="15105" width="8.8984375" style="3"/>
    <col min="15106" max="15106" width="5.09765625" style="3" customWidth="1"/>
    <col min="15107" max="15108" width="8.8984375" style="3"/>
    <col min="15109" max="15109" width="24.09765625" style="3" customWidth="1"/>
    <col min="15110" max="15361" width="8.8984375" style="3"/>
    <col min="15362" max="15362" width="5.09765625" style="3" customWidth="1"/>
    <col min="15363" max="15364" width="8.8984375" style="3"/>
    <col min="15365" max="15365" width="24.09765625" style="3" customWidth="1"/>
    <col min="15366" max="15617" width="8.8984375" style="3"/>
    <col min="15618" max="15618" width="5.09765625" style="3" customWidth="1"/>
    <col min="15619" max="15620" width="8.8984375" style="3"/>
    <col min="15621" max="15621" width="24.09765625" style="3" customWidth="1"/>
    <col min="15622" max="15873" width="8.8984375" style="3"/>
    <col min="15874" max="15874" width="5.09765625" style="3" customWidth="1"/>
    <col min="15875" max="15876" width="8.8984375" style="3"/>
    <col min="15877" max="15877" width="24.09765625" style="3" customWidth="1"/>
    <col min="15878" max="16129" width="8.8984375" style="3"/>
    <col min="16130" max="16130" width="5.09765625" style="3" customWidth="1"/>
    <col min="16131" max="16132" width="8.8984375" style="3"/>
    <col min="16133" max="16133" width="24.09765625" style="3" customWidth="1"/>
    <col min="16134" max="16384" width="8.8984375" style="3"/>
  </cols>
  <sheetData>
    <row r="1" spans="1:13" ht="63" x14ac:dyDescent="0.4">
      <c r="A1" s="133" t="s">
        <v>941</v>
      </c>
      <c r="B1" s="133" t="s">
        <v>2891</v>
      </c>
      <c r="C1" s="133" t="s">
        <v>2</v>
      </c>
      <c r="D1" s="133" t="s">
        <v>2892</v>
      </c>
      <c r="E1" s="133" t="s">
        <v>2893</v>
      </c>
      <c r="F1" s="133" t="s">
        <v>943</v>
      </c>
      <c r="G1" s="133" t="s">
        <v>944</v>
      </c>
      <c r="H1" s="134" t="s">
        <v>2894</v>
      </c>
      <c r="I1" s="134" t="s">
        <v>2895</v>
      </c>
      <c r="J1" s="134" t="s">
        <v>2896</v>
      </c>
      <c r="K1" s="134" t="s">
        <v>2897</v>
      </c>
      <c r="L1" s="134" t="s">
        <v>3947</v>
      </c>
      <c r="M1" s="133" t="s">
        <v>939</v>
      </c>
    </row>
    <row r="2" spans="1:13" x14ac:dyDescent="0.4">
      <c r="A2" s="4">
        <v>1</v>
      </c>
      <c r="B2" s="3" t="s">
        <v>947</v>
      </c>
      <c r="C2" s="89">
        <v>10674</v>
      </c>
      <c r="D2" s="3" t="s">
        <v>1988</v>
      </c>
      <c r="E2" s="4" t="s">
        <v>949</v>
      </c>
      <c r="F2" s="4" t="s">
        <v>950</v>
      </c>
      <c r="G2" s="4">
        <v>758</v>
      </c>
      <c r="H2" s="135">
        <v>96.759325338114195</v>
      </c>
      <c r="I2" s="135">
        <v>101.731562548955</v>
      </c>
      <c r="J2" s="135">
        <v>88.947798993925304</v>
      </c>
      <c r="K2" s="135">
        <v>84.04</v>
      </c>
      <c r="L2" s="135">
        <f>VLOOKUP($C2,ข้อมูลพื้นฐานรพ_สป_ณสค61!$C$2:$S$897,17,0)</f>
        <v>109.86120649148805</v>
      </c>
      <c r="M2" s="3">
        <f>IF(L2&gt;=80,1,0)</f>
        <v>1</v>
      </c>
    </row>
    <row r="3" spans="1:13" x14ac:dyDescent="0.4">
      <c r="A3" s="4">
        <v>1</v>
      </c>
      <c r="B3" s="3" t="s">
        <v>947</v>
      </c>
      <c r="C3" s="89">
        <v>11189</v>
      </c>
      <c r="D3" s="3" t="s">
        <v>1989</v>
      </c>
      <c r="E3" s="4" t="s">
        <v>953</v>
      </c>
      <c r="F3" s="4" t="s">
        <v>954</v>
      </c>
      <c r="G3" s="4">
        <v>66</v>
      </c>
      <c r="H3" s="135">
        <v>70.403348554033499</v>
      </c>
      <c r="I3" s="135">
        <v>80.356994603569902</v>
      </c>
      <c r="J3" s="135">
        <v>41.340805313408097</v>
      </c>
      <c r="K3" s="135">
        <v>58.86</v>
      </c>
      <c r="L3" s="135">
        <f>VLOOKUP($C3,ข้อมูลพื้นฐานรพ_สป_ณสค61!$C$2:$S$897,17,0)</f>
        <v>72.814445828144457</v>
      </c>
      <c r="M3" s="3">
        <f t="shared" ref="M3:M65" si="0">IF(L3&gt;=80,1,0)</f>
        <v>0</v>
      </c>
    </row>
    <row r="4" spans="1:13" x14ac:dyDescent="0.4">
      <c r="A4" s="4">
        <v>1</v>
      </c>
      <c r="B4" s="3" t="s">
        <v>947</v>
      </c>
      <c r="C4" s="89">
        <v>11190</v>
      </c>
      <c r="D4" s="3" t="s">
        <v>1990</v>
      </c>
      <c r="E4" s="4" t="s">
        <v>953</v>
      </c>
      <c r="F4" s="4" t="s">
        <v>954</v>
      </c>
      <c r="G4" s="4">
        <v>118</v>
      </c>
      <c r="H4" s="135">
        <v>88.189497716895005</v>
      </c>
      <c r="I4" s="135">
        <v>86.584629672625994</v>
      </c>
      <c r="J4" s="135">
        <v>78.128627815184601</v>
      </c>
      <c r="K4" s="135">
        <v>75.540000000000006</v>
      </c>
      <c r="L4" s="135">
        <f>VLOOKUP($C4,ข้อมูลพื้นฐานรพ_สป_ณสค61!$C$2:$S$897,17,0)</f>
        <v>73.844903645228698</v>
      </c>
      <c r="M4" s="3">
        <f t="shared" si="0"/>
        <v>0</v>
      </c>
    </row>
    <row r="5" spans="1:13" x14ac:dyDescent="0.4">
      <c r="A5" s="4">
        <v>1</v>
      </c>
      <c r="B5" s="3" t="s">
        <v>947</v>
      </c>
      <c r="C5" s="89">
        <v>11191</v>
      </c>
      <c r="D5" s="3" t="s">
        <v>1991</v>
      </c>
      <c r="E5" s="4" t="s">
        <v>953</v>
      </c>
      <c r="F5" s="4" t="s">
        <v>958</v>
      </c>
      <c r="G5" s="4">
        <v>30</v>
      </c>
      <c r="H5" s="135">
        <v>86.575342465753394</v>
      </c>
      <c r="I5" s="135">
        <v>80.383561643835606</v>
      </c>
      <c r="J5" s="135">
        <v>47.059360730593603</v>
      </c>
      <c r="K5" s="135">
        <v>66.67</v>
      </c>
      <c r="L5" s="135">
        <f>VLOOKUP($C5,ข้อมูลพื้นฐานรพ_สป_ณสค61!$C$2:$S$897,17,0)</f>
        <v>56.173515981735157</v>
      </c>
      <c r="M5" s="3">
        <f t="shared" si="0"/>
        <v>0</v>
      </c>
    </row>
    <row r="6" spans="1:13" x14ac:dyDescent="0.4">
      <c r="A6" s="4">
        <v>1</v>
      </c>
      <c r="B6" s="3" t="s">
        <v>947</v>
      </c>
      <c r="C6" s="89">
        <v>11192</v>
      </c>
      <c r="D6" s="3" t="s">
        <v>1992</v>
      </c>
      <c r="E6" s="4" t="s">
        <v>953</v>
      </c>
      <c r="F6" s="4" t="s">
        <v>961</v>
      </c>
      <c r="G6" s="4">
        <v>107</v>
      </c>
      <c r="H6" s="135">
        <v>98.646412586464095</v>
      </c>
      <c r="I6" s="135">
        <v>102.050725620507</v>
      </c>
      <c r="J6" s="135">
        <v>75.082056150820605</v>
      </c>
      <c r="K6" s="135">
        <v>78.900000000000006</v>
      </c>
      <c r="L6" s="135">
        <f>VLOOKUP($C6,ข้อมูลพื้นฐานรพ_สป_ณสค61!$C$2:$S$897,17,0)</f>
        <v>96.661118934835486</v>
      </c>
      <c r="M6" s="3">
        <f t="shared" si="0"/>
        <v>1</v>
      </c>
    </row>
    <row r="7" spans="1:13" x14ac:dyDescent="0.4">
      <c r="A7" s="4">
        <v>1</v>
      </c>
      <c r="B7" s="3" t="s">
        <v>947</v>
      </c>
      <c r="C7" s="89">
        <v>11193</v>
      </c>
      <c r="D7" s="3" t="s">
        <v>1993</v>
      </c>
      <c r="E7" s="4" t="s">
        <v>953</v>
      </c>
      <c r="F7" s="4" t="s">
        <v>958</v>
      </c>
      <c r="G7" s="4">
        <v>52</v>
      </c>
      <c r="H7" s="135">
        <v>70.392694063926896</v>
      </c>
      <c r="I7" s="135">
        <v>64.073059360730596</v>
      </c>
      <c r="J7" s="135">
        <v>38.968036529680397</v>
      </c>
      <c r="K7" s="135">
        <v>40.6</v>
      </c>
      <c r="L7" s="135">
        <f>VLOOKUP($C7,ข้อมูลพื้นฐานรพ_สป_ณสค61!$C$2:$S$897,17,0)</f>
        <v>68.540569020021081</v>
      </c>
      <c r="M7" s="3">
        <f t="shared" si="0"/>
        <v>0</v>
      </c>
    </row>
    <row r="8" spans="1:13" x14ac:dyDescent="0.4">
      <c r="A8" s="4">
        <v>1</v>
      </c>
      <c r="B8" s="3" t="s">
        <v>947</v>
      </c>
      <c r="C8" s="89">
        <v>11194</v>
      </c>
      <c r="D8" s="3" t="s">
        <v>1994</v>
      </c>
      <c r="E8" s="4" t="s">
        <v>953</v>
      </c>
      <c r="F8" s="4" t="s">
        <v>961</v>
      </c>
      <c r="G8" s="4">
        <v>98</v>
      </c>
      <c r="H8" s="135">
        <v>85.520547945205493</v>
      </c>
      <c r="I8" s="135">
        <v>94.726733512215802</v>
      </c>
      <c r="J8" s="135">
        <v>80.658099138539797</v>
      </c>
      <c r="K8" s="135">
        <v>35.950000000000003</v>
      </c>
      <c r="L8" s="135">
        <f>VLOOKUP($C8,ข้อมูลพื้นฐานรพ_สป_ณสค61!$C$2:$S$897,17,0)</f>
        <v>88.020687727145656</v>
      </c>
      <c r="M8" s="3">
        <f t="shared" si="0"/>
        <v>1</v>
      </c>
    </row>
    <row r="9" spans="1:13" x14ac:dyDescent="0.4">
      <c r="A9" s="4">
        <v>1</v>
      </c>
      <c r="B9" s="3" t="s">
        <v>947</v>
      </c>
      <c r="C9" s="89">
        <v>11195</v>
      </c>
      <c r="D9" s="3" t="s">
        <v>1995</v>
      </c>
      <c r="E9" s="4" t="s">
        <v>953</v>
      </c>
      <c r="F9" s="4" t="s">
        <v>958</v>
      </c>
      <c r="G9" s="4">
        <v>59</v>
      </c>
      <c r="H9" s="135">
        <v>83.762011858515606</v>
      </c>
      <c r="I9" s="135">
        <v>80.931506849315099</v>
      </c>
      <c r="J9" s="135">
        <v>62.229715489989502</v>
      </c>
      <c r="K9" s="135">
        <v>67.959999999999994</v>
      </c>
      <c r="L9" s="135">
        <f>VLOOKUP($C9,ข้อมูลพื้นฐานรพ_สป_ณสค61!$C$2:$S$897,17,0)</f>
        <v>80.515439981425587</v>
      </c>
      <c r="M9" s="3">
        <f t="shared" si="0"/>
        <v>1</v>
      </c>
    </row>
    <row r="10" spans="1:13" x14ac:dyDescent="0.4">
      <c r="A10" s="4">
        <v>1</v>
      </c>
      <c r="B10" s="3" t="s">
        <v>947</v>
      </c>
      <c r="C10" s="89">
        <v>11196</v>
      </c>
      <c r="D10" s="3" t="s">
        <v>1996</v>
      </c>
      <c r="E10" s="4" t="s">
        <v>953</v>
      </c>
      <c r="F10" s="4" t="s">
        <v>954</v>
      </c>
      <c r="G10" s="4">
        <v>64</v>
      </c>
      <c r="H10" s="135">
        <v>78.192541856925402</v>
      </c>
      <c r="I10" s="135">
        <v>69.954337899543404</v>
      </c>
      <c r="J10" s="135">
        <v>61.434550989345503</v>
      </c>
      <c r="K10" s="135">
        <v>59.39</v>
      </c>
      <c r="L10" s="135">
        <f>VLOOKUP($C10,ข้อมูลพื้นฐานรพ_สป_ณสค61!$C$2:$S$897,17,0)</f>
        <v>73.989726027397253</v>
      </c>
      <c r="M10" s="3">
        <f t="shared" si="0"/>
        <v>0</v>
      </c>
    </row>
    <row r="11" spans="1:13" x14ac:dyDescent="0.4">
      <c r="A11" s="4">
        <v>1</v>
      </c>
      <c r="B11" s="3" t="s">
        <v>947</v>
      </c>
      <c r="C11" s="89">
        <v>11197</v>
      </c>
      <c r="D11" s="3" t="s">
        <v>1997</v>
      </c>
      <c r="E11" s="4" t="s">
        <v>953</v>
      </c>
      <c r="F11" s="4" t="s">
        <v>958</v>
      </c>
      <c r="G11" s="4">
        <v>48</v>
      </c>
      <c r="H11" s="135">
        <v>57.9794520547945</v>
      </c>
      <c r="I11" s="135">
        <v>61.25</v>
      </c>
      <c r="J11" s="135">
        <v>50.405251141552498</v>
      </c>
      <c r="K11" s="135">
        <v>48.41</v>
      </c>
      <c r="L11" s="135">
        <f>VLOOKUP($C11,ข้อมูลพื้นฐานรพ_สป_ณสค61!$C$2:$S$897,17,0)</f>
        <v>52.020547945205479</v>
      </c>
      <c r="M11" s="3">
        <f t="shared" si="0"/>
        <v>0</v>
      </c>
    </row>
    <row r="12" spans="1:13" x14ac:dyDescent="0.4">
      <c r="A12" s="4">
        <v>1</v>
      </c>
      <c r="B12" s="3" t="s">
        <v>947</v>
      </c>
      <c r="C12" s="89">
        <v>11198</v>
      </c>
      <c r="D12" s="3" t="s">
        <v>1998</v>
      </c>
      <c r="E12" s="4" t="s">
        <v>953</v>
      </c>
      <c r="F12" s="4" t="s">
        <v>958</v>
      </c>
      <c r="G12" s="4">
        <v>30</v>
      </c>
      <c r="H12" s="135">
        <v>62.858447488584503</v>
      </c>
      <c r="I12" s="135">
        <v>36.292237442922399</v>
      </c>
      <c r="J12" s="135">
        <v>45.8264840182648</v>
      </c>
      <c r="K12" s="135">
        <v>47.87</v>
      </c>
      <c r="L12" s="135">
        <f>VLOOKUP($C12,ข้อมูลพื้นฐานรพ_สป_ณสค61!$C$2:$S$897,17,0)</f>
        <v>76.182648401826484</v>
      </c>
      <c r="M12" s="3">
        <f t="shared" si="0"/>
        <v>0</v>
      </c>
    </row>
    <row r="13" spans="1:13" x14ac:dyDescent="0.4">
      <c r="A13" s="4">
        <v>1</v>
      </c>
      <c r="B13" s="3" t="s">
        <v>947</v>
      </c>
      <c r="C13" s="89">
        <v>11199</v>
      </c>
      <c r="D13" s="3" t="s">
        <v>1999</v>
      </c>
      <c r="E13" s="4" t="s">
        <v>953</v>
      </c>
      <c r="F13" s="4" t="s">
        <v>958</v>
      </c>
      <c r="G13" s="4">
        <v>34</v>
      </c>
      <c r="H13" s="135">
        <v>72.703196347032005</v>
      </c>
      <c r="I13" s="135">
        <v>56.647864625302198</v>
      </c>
      <c r="J13" s="135">
        <v>55.503626107977396</v>
      </c>
      <c r="K13" s="135">
        <v>60.81</v>
      </c>
      <c r="L13" s="135">
        <f>VLOOKUP($C13,ข้อมูลพื้นฐานรพ_สป_ณสค61!$C$2:$S$897,17,0)</f>
        <v>67.630942788074137</v>
      </c>
      <c r="M13" s="3">
        <f t="shared" si="0"/>
        <v>0</v>
      </c>
    </row>
    <row r="14" spans="1:13" x14ac:dyDescent="0.4">
      <c r="A14" s="4">
        <v>1</v>
      </c>
      <c r="B14" s="3" t="s">
        <v>947</v>
      </c>
      <c r="C14" s="89">
        <v>11200</v>
      </c>
      <c r="D14" s="3" t="s">
        <v>2000</v>
      </c>
      <c r="E14" s="4" t="s">
        <v>953</v>
      </c>
      <c r="F14" s="4" t="s">
        <v>958</v>
      </c>
      <c r="G14" s="4">
        <v>30</v>
      </c>
      <c r="H14" s="135">
        <v>53.917808219178099</v>
      </c>
      <c r="I14" s="135">
        <v>60.876712328767098</v>
      </c>
      <c r="J14" s="135">
        <v>43.378995433790003</v>
      </c>
      <c r="K14" s="135">
        <v>32.15</v>
      </c>
      <c r="L14" s="135">
        <f>VLOOKUP($C14,ข้อมูลพื้นฐานรพ_สป_ณสค61!$C$2:$S$897,17,0)</f>
        <v>95.881278538812779</v>
      </c>
      <c r="M14" s="3">
        <f t="shared" si="0"/>
        <v>1</v>
      </c>
    </row>
    <row r="15" spans="1:13" x14ac:dyDescent="0.4">
      <c r="A15" s="4">
        <v>1</v>
      </c>
      <c r="B15" s="3" t="s">
        <v>947</v>
      </c>
      <c r="C15" s="89">
        <v>11201</v>
      </c>
      <c r="D15" s="3" t="s">
        <v>2001</v>
      </c>
      <c r="E15" s="4" t="s">
        <v>953</v>
      </c>
      <c r="F15" s="4" t="s">
        <v>958</v>
      </c>
      <c r="G15" s="4">
        <v>30</v>
      </c>
      <c r="H15" s="135">
        <v>56.283105022831101</v>
      </c>
      <c r="I15" s="135">
        <v>53.488584474885798</v>
      </c>
      <c r="J15" s="135">
        <v>53.278538812785399</v>
      </c>
      <c r="K15" s="135">
        <v>36.19</v>
      </c>
      <c r="L15" s="135">
        <f>VLOOKUP($C15,ข้อมูลพื้นฐานรพ_สป_ณสค61!$C$2:$S$897,17,0)</f>
        <v>51.844748858447488</v>
      </c>
      <c r="M15" s="3">
        <f t="shared" si="0"/>
        <v>0</v>
      </c>
    </row>
    <row r="16" spans="1:13" x14ac:dyDescent="0.4">
      <c r="A16" s="4">
        <v>1</v>
      </c>
      <c r="B16" s="3" t="s">
        <v>947</v>
      </c>
      <c r="C16" s="89">
        <v>11202</v>
      </c>
      <c r="D16" s="3" t="s">
        <v>2002</v>
      </c>
      <c r="E16" s="4" t="s">
        <v>953</v>
      </c>
      <c r="F16" s="4" t="s">
        <v>958</v>
      </c>
      <c r="G16" s="4">
        <v>30</v>
      </c>
      <c r="H16" s="135">
        <v>66.785388127853906</v>
      </c>
      <c r="I16" s="135">
        <v>50.557077625570798</v>
      </c>
      <c r="J16" s="135">
        <v>57.022831050228298</v>
      </c>
      <c r="K16" s="135">
        <v>58.1</v>
      </c>
      <c r="L16" s="135">
        <f>VLOOKUP($C16,ข้อมูลพื้นฐานรพ_สป_ณสค61!$C$2:$S$897,17,0)</f>
        <v>59.013698630136986</v>
      </c>
      <c r="M16" s="3">
        <f t="shared" si="0"/>
        <v>0</v>
      </c>
    </row>
    <row r="17" spans="1:13" x14ac:dyDescent="0.4">
      <c r="A17" s="4">
        <v>1</v>
      </c>
      <c r="B17" s="3" t="s">
        <v>947</v>
      </c>
      <c r="C17" s="89">
        <v>11454</v>
      </c>
      <c r="D17" s="3" t="s">
        <v>2003</v>
      </c>
      <c r="E17" s="4" t="s">
        <v>953</v>
      </c>
      <c r="F17" s="4" t="s">
        <v>954</v>
      </c>
      <c r="G17" s="4">
        <v>68</v>
      </c>
      <c r="H17" s="135">
        <v>77.383561643835606</v>
      </c>
      <c r="I17" s="135">
        <v>78.658340048348094</v>
      </c>
      <c r="J17" s="135">
        <v>60.874294923448801</v>
      </c>
      <c r="K17" s="135">
        <v>49.1</v>
      </c>
      <c r="L17" s="135">
        <f>VLOOKUP($C17,ข้อมูลพื้นฐานรพ_สป_ณสค61!$C$2:$S$897,17,0)</f>
        <v>69.282836422240123</v>
      </c>
      <c r="M17" s="3">
        <f t="shared" si="0"/>
        <v>0</v>
      </c>
    </row>
    <row r="18" spans="1:13" x14ac:dyDescent="0.4">
      <c r="A18" s="4">
        <v>1</v>
      </c>
      <c r="B18" s="3" t="s">
        <v>947</v>
      </c>
      <c r="C18" s="89">
        <v>15012</v>
      </c>
      <c r="D18" s="3" t="s">
        <v>2004</v>
      </c>
      <c r="E18" s="4" t="s">
        <v>953</v>
      </c>
      <c r="F18" s="4" t="s">
        <v>958</v>
      </c>
      <c r="G18" s="4">
        <v>30</v>
      </c>
      <c r="H18" s="135">
        <v>74.474885844748897</v>
      </c>
      <c r="I18" s="135">
        <v>66.684931506849296</v>
      </c>
      <c r="J18" s="135">
        <v>59.698630136986303</v>
      </c>
      <c r="K18" s="135">
        <v>61.1</v>
      </c>
      <c r="L18" s="135">
        <f>VLOOKUP($C18,ข้อมูลพื้นฐานรพ_สป_ณสค61!$C$2:$S$897,17,0)</f>
        <v>79.086757990867582</v>
      </c>
      <c r="M18" s="3">
        <f t="shared" si="0"/>
        <v>0</v>
      </c>
    </row>
    <row r="19" spans="1:13" x14ac:dyDescent="0.4">
      <c r="A19" s="4">
        <v>1</v>
      </c>
      <c r="B19" s="3" t="s">
        <v>947</v>
      </c>
      <c r="C19" s="89">
        <v>28823</v>
      </c>
      <c r="D19" s="3" t="s">
        <v>2005</v>
      </c>
      <c r="E19" s="4" t="s">
        <v>953</v>
      </c>
      <c r="F19" s="140" t="s">
        <v>980</v>
      </c>
      <c r="G19" s="140">
        <v>0</v>
      </c>
      <c r="H19" s="136">
        <v>0</v>
      </c>
      <c r="I19" s="136">
        <v>0</v>
      </c>
      <c r="J19" s="136">
        <v>0</v>
      </c>
      <c r="K19" s="136">
        <v>0</v>
      </c>
      <c r="L19" s="136">
        <v>0</v>
      </c>
      <c r="M19" s="137">
        <v>1</v>
      </c>
    </row>
    <row r="20" spans="1:13" x14ac:dyDescent="0.4">
      <c r="A20" s="4">
        <v>1</v>
      </c>
      <c r="B20" s="3" t="s">
        <v>982</v>
      </c>
      <c r="C20" s="89">
        <v>10713</v>
      </c>
      <c r="D20" s="3" t="s">
        <v>2006</v>
      </c>
      <c r="E20" s="4" t="s">
        <v>949</v>
      </c>
      <c r="F20" s="4" t="s">
        <v>950</v>
      </c>
      <c r="G20" s="4">
        <v>609</v>
      </c>
      <c r="H20" s="135">
        <v>106.655132406522</v>
      </c>
      <c r="I20" s="135">
        <v>123.785505210163</v>
      </c>
      <c r="J20" s="135">
        <v>91.9072708113804</v>
      </c>
      <c r="K20" s="135">
        <v>99.72</v>
      </c>
      <c r="L20" s="135">
        <f>VLOOKUP($C20,ข้อมูลพื้นฐานรพ_สป_ณสค61!$C$2:$S$897,17,0)</f>
        <v>121.88361787794948</v>
      </c>
      <c r="M20" s="3">
        <f t="shared" si="0"/>
        <v>1</v>
      </c>
    </row>
    <row r="21" spans="1:13" x14ac:dyDescent="0.4">
      <c r="A21" s="4">
        <v>1</v>
      </c>
      <c r="B21" s="3" t="s">
        <v>982</v>
      </c>
      <c r="C21" s="89">
        <v>11119</v>
      </c>
      <c r="D21" s="3" t="s">
        <v>2007</v>
      </c>
      <c r="E21" s="4" t="s">
        <v>986</v>
      </c>
      <c r="F21" s="4" t="s">
        <v>987</v>
      </c>
      <c r="G21" s="4">
        <v>210</v>
      </c>
      <c r="H21" s="135">
        <v>79.071537290715398</v>
      </c>
      <c r="I21" s="135">
        <v>81.921722113502895</v>
      </c>
      <c r="J21" s="135">
        <v>10.0482713633399</v>
      </c>
      <c r="K21" s="135">
        <v>68.989999999999995</v>
      </c>
      <c r="L21" s="135">
        <f>VLOOKUP($C21,ข้อมูลพื้นฐานรพ_สป_ณสค61!$C$2:$S$897,17,0)</f>
        <v>81.3607305936073</v>
      </c>
      <c r="M21" s="3">
        <f t="shared" si="0"/>
        <v>1</v>
      </c>
    </row>
    <row r="22" spans="1:13" x14ac:dyDescent="0.4">
      <c r="A22" s="4">
        <v>1</v>
      </c>
      <c r="B22" s="3" t="s">
        <v>982</v>
      </c>
      <c r="C22" s="89">
        <v>11120</v>
      </c>
      <c r="D22" s="3" t="s">
        <v>2008</v>
      </c>
      <c r="E22" s="4" t="s">
        <v>953</v>
      </c>
      <c r="F22" s="4" t="s">
        <v>958</v>
      </c>
      <c r="G22" s="4">
        <v>60</v>
      </c>
      <c r="H22" s="135">
        <v>92.699137493658</v>
      </c>
      <c r="I22" s="135">
        <v>73.323186199898501</v>
      </c>
      <c r="J22" s="135">
        <v>62.739726027397303</v>
      </c>
      <c r="K22" s="135">
        <v>71.87</v>
      </c>
      <c r="L22" s="135">
        <f>VLOOKUP($C22,ข้อมูลพื้นฐานรพ_สป_ณสค61!$C$2:$S$897,17,0)</f>
        <v>55.296803652968038</v>
      </c>
      <c r="M22" s="3">
        <f t="shared" si="0"/>
        <v>0</v>
      </c>
    </row>
    <row r="23" spans="1:13" x14ac:dyDescent="0.4">
      <c r="A23" s="4">
        <v>1</v>
      </c>
      <c r="B23" s="3" t="s">
        <v>982</v>
      </c>
      <c r="C23" s="89">
        <v>11121</v>
      </c>
      <c r="D23" s="3" t="s">
        <v>2009</v>
      </c>
      <c r="E23" s="4" t="s">
        <v>953</v>
      </c>
      <c r="F23" s="4" t="s">
        <v>954</v>
      </c>
      <c r="G23" s="4">
        <v>89</v>
      </c>
      <c r="H23" s="135">
        <v>109.62100456621</v>
      </c>
      <c r="I23" s="135">
        <v>70.937355702632004</v>
      </c>
      <c r="J23" s="135">
        <v>60.400184700631101</v>
      </c>
      <c r="K23" s="135">
        <v>46.71</v>
      </c>
      <c r="L23" s="135">
        <f>VLOOKUP($C23,ข้อมูลพื้นฐานรพ_สป_ณสค61!$C$2:$S$897,17,0)</f>
        <v>59.245805756503003</v>
      </c>
      <c r="M23" s="3">
        <f t="shared" si="0"/>
        <v>0</v>
      </c>
    </row>
    <row r="24" spans="1:13" x14ac:dyDescent="0.4">
      <c r="A24" s="4">
        <v>1</v>
      </c>
      <c r="B24" s="3" t="s">
        <v>982</v>
      </c>
      <c r="C24" s="89">
        <v>11122</v>
      </c>
      <c r="D24" s="3" t="s">
        <v>2010</v>
      </c>
      <c r="E24" s="4" t="s">
        <v>953</v>
      </c>
      <c r="F24" s="4" t="s">
        <v>958</v>
      </c>
      <c r="G24" s="4">
        <v>60</v>
      </c>
      <c r="H24" s="135">
        <v>82.251141552511399</v>
      </c>
      <c r="I24" s="135">
        <v>72.022831050228305</v>
      </c>
      <c r="J24" s="135">
        <v>67.415525114155201</v>
      </c>
      <c r="K24" s="135">
        <v>64.599999999999994</v>
      </c>
      <c r="L24" s="135">
        <f>VLOOKUP($C24,ข้อมูลพื้นฐานรพ_สป_ณสค61!$C$2:$S$897,17,0)</f>
        <v>79.447488584474883</v>
      </c>
      <c r="M24" s="3">
        <f t="shared" si="0"/>
        <v>0</v>
      </c>
    </row>
    <row r="25" spans="1:13" x14ac:dyDescent="0.4">
      <c r="A25" s="4">
        <v>1</v>
      </c>
      <c r="B25" s="3" t="s">
        <v>982</v>
      </c>
      <c r="C25" s="89">
        <v>11123</v>
      </c>
      <c r="D25" s="3" t="s">
        <v>2011</v>
      </c>
      <c r="E25" s="4" t="s">
        <v>953</v>
      </c>
      <c r="F25" s="4" t="s">
        <v>958</v>
      </c>
      <c r="G25" s="4">
        <v>62</v>
      </c>
      <c r="H25" s="135">
        <v>69.212328767123296</v>
      </c>
      <c r="I25" s="135">
        <v>70.203269995581095</v>
      </c>
      <c r="J25" s="135">
        <v>46.875828546177601</v>
      </c>
      <c r="K25" s="135">
        <v>64.14</v>
      </c>
      <c r="L25" s="135">
        <f>VLOOKUP($C25,ข้อมูลพื้นฐานรพ_สป_ณสค61!$C$2:$S$897,17,0)</f>
        <v>84.021210782147591</v>
      </c>
      <c r="M25" s="3">
        <f t="shared" si="0"/>
        <v>1</v>
      </c>
    </row>
    <row r="26" spans="1:13" x14ac:dyDescent="0.4">
      <c r="A26" s="4">
        <v>1</v>
      </c>
      <c r="B26" s="3" t="s">
        <v>982</v>
      </c>
      <c r="C26" s="89">
        <v>11124</v>
      </c>
      <c r="D26" s="3" t="s">
        <v>2012</v>
      </c>
      <c r="E26" s="4" t="s">
        <v>953</v>
      </c>
      <c r="F26" s="4" t="s">
        <v>958</v>
      </c>
      <c r="G26" s="4">
        <v>32</v>
      </c>
      <c r="H26" s="135">
        <v>83.587328767123296</v>
      </c>
      <c r="I26" s="135">
        <v>75.539383561643803</v>
      </c>
      <c r="J26" s="135">
        <v>67.970890410958901</v>
      </c>
      <c r="K26" s="135">
        <v>65.150000000000006</v>
      </c>
      <c r="L26" s="135">
        <f>VLOOKUP($C26,ข้อมูลพื้นฐานรพ_สป_ณสค61!$C$2:$S$897,17,0)</f>
        <v>80.625</v>
      </c>
      <c r="M26" s="3">
        <f t="shared" si="0"/>
        <v>1</v>
      </c>
    </row>
    <row r="27" spans="1:13" x14ac:dyDescent="0.4">
      <c r="A27" s="4">
        <v>1</v>
      </c>
      <c r="B27" s="3" t="s">
        <v>982</v>
      </c>
      <c r="C27" s="89">
        <v>11125</v>
      </c>
      <c r="D27" s="3" t="s">
        <v>2013</v>
      </c>
      <c r="E27" s="4" t="s">
        <v>986</v>
      </c>
      <c r="F27" s="4" t="s">
        <v>987</v>
      </c>
      <c r="G27" s="4">
        <v>210</v>
      </c>
      <c r="H27" s="135">
        <v>88.287018917155905</v>
      </c>
      <c r="I27" s="135">
        <v>87.9056630419432</v>
      </c>
      <c r="J27" s="135">
        <v>76.347973450077703</v>
      </c>
      <c r="K27" s="135">
        <v>57.3</v>
      </c>
      <c r="L27" s="135">
        <f>VLOOKUP($C27,ข้อมูลพื้นฐานรพ_สป_ณสค61!$C$2:$S$897,17,0)</f>
        <v>87.208088714938029</v>
      </c>
      <c r="M27" s="3">
        <f t="shared" si="0"/>
        <v>1</v>
      </c>
    </row>
    <row r="28" spans="1:13" x14ac:dyDescent="0.4">
      <c r="A28" s="4">
        <v>1</v>
      </c>
      <c r="B28" s="3" t="s">
        <v>982</v>
      </c>
      <c r="C28" s="89">
        <v>11126</v>
      </c>
      <c r="D28" s="3" t="s">
        <v>2014</v>
      </c>
      <c r="E28" s="4" t="s">
        <v>953</v>
      </c>
      <c r="F28" s="4" t="s">
        <v>958</v>
      </c>
      <c r="G28" s="4">
        <v>75</v>
      </c>
      <c r="H28" s="135">
        <v>91.671232876712295</v>
      </c>
      <c r="I28" s="135">
        <v>76.203522504892405</v>
      </c>
      <c r="J28" s="135">
        <v>62.407045009784703</v>
      </c>
      <c r="K28" s="135">
        <v>55.44</v>
      </c>
      <c r="L28" s="135">
        <f>VLOOKUP($C28,ข้อมูลพื้นฐานรพ_สป_ณสค61!$C$2:$S$897,17,0)</f>
        <v>81.81552511415525</v>
      </c>
      <c r="M28" s="3">
        <f t="shared" si="0"/>
        <v>1</v>
      </c>
    </row>
    <row r="29" spans="1:13" x14ac:dyDescent="0.4">
      <c r="A29" s="4">
        <v>1</v>
      </c>
      <c r="B29" s="3" t="s">
        <v>982</v>
      </c>
      <c r="C29" s="89">
        <v>11127</v>
      </c>
      <c r="D29" s="3" t="s">
        <v>2015</v>
      </c>
      <c r="E29" s="4" t="s">
        <v>953</v>
      </c>
      <c r="F29" s="4" t="s">
        <v>958</v>
      </c>
      <c r="G29" s="4">
        <v>67</v>
      </c>
      <c r="H29" s="135">
        <v>47.961809879618102</v>
      </c>
      <c r="I29" s="135">
        <v>93.789954337899502</v>
      </c>
      <c r="J29" s="135">
        <v>78.447488584474897</v>
      </c>
      <c r="K29" s="135">
        <v>112.22</v>
      </c>
      <c r="L29" s="135">
        <f>VLOOKUP($C29,ข้อมูลพื้นฐานรพ_สป_ณสค61!$C$2:$S$897,17,0)</f>
        <v>64.804743406256392</v>
      </c>
      <c r="M29" s="3">
        <f t="shared" si="0"/>
        <v>0</v>
      </c>
    </row>
    <row r="30" spans="1:13" x14ac:dyDescent="0.4">
      <c r="A30" s="4">
        <v>1</v>
      </c>
      <c r="B30" s="3" t="s">
        <v>982</v>
      </c>
      <c r="C30" s="89">
        <v>11128</v>
      </c>
      <c r="D30" s="3" t="s">
        <v>2016</v>
      </c>
      <c r="E30" s="4" t="s">
        <v>953</v>
      </c>
      <c r="F30" s="4" t="s">
        <v>961</v>
      </c>
      <c r="G30" s="4">
        <v>160</v>
      </c>
      <c r="H30" s="135">
        <v>55.337714783434997</v>
      </c>
      <c r="I30" s="135">
        <v>86.431506849315099</v>
      </c>
      <c r="J30" s="135">
        <v>74.767123287671197</v>
      </c>
      <c r="K30" s="135">
        <v>74.150000000000006</v>
      </c>
      <c r="L30" s="135">
        <f>VLOOKUP($C30,ข้อมูลพื้นฐานรพ_สป_ณสค61!$C$2:$S$897,17,0)</f>
        <v>71.335616438356169</v>
      </c>
      <c r="M30" s="3">
        <f t="shared" si="0"/>
        <v>0</v>
      </c>
    </row>
    <row r="31" spans="1:13" x14ac:dyDescent="0.4">
      <c r="A31" s="4">
        <v>1</v>
      </c>
      <c r="B31" s="3" t="s">
        <v>982</v>
      </c>
      <c r="C31" s="89">
        <v>11129</v>
      </c>
      <c r="D31" s="3" t="s">
        <v>2017</v>
      </c>
      <c r="E31" s="4" t="s">
        <v>953</v>
      </c>
      <c r="F31" s="4" t="s">
        <v>958</v>
      </c>
      <c r="G31" s="4">
        <v>57</v>
      </c>
      <c r="H31" s="135">
        <v>93.415525114155201</v>
      </c>
      <c r="I31" s="135">
        <v>87.105022831050206</v>
      </c>
      <c r="J31" s="135">
        <v>93.424657534246606</v>
      </c>
      <c r="K31" s="135">
        <v>104.7</v>
      </c>
      <c r="L31" s="135">
        <f>VLOOKUP($C31,ข้อมูลพื้นฐานรพ_สป_ณสค61!$C$2:$S$897,17,0)</f>
        <v>67.296322999279013</v>
      </c>
      <c r="M31" s="3">
        <f t="shared" si="0"/>
        <v>0</v>
      </c>
    </row>
    <row r="32" spans="1:13" x14ac:dyDescent="0.4">
      <c r="A32" s="4">
        <v>1</v>
      </c>
      <c r="B32" s="3" t="s">
        <v>982</v>
      </c>
      <c r="C32" s="89">
        <v>11130</v>
      </c>
      <c r="D32" s="3" t="s">
        <v>2018</v>
      </c>
      <c r="E32" s="4" t="s">
        <v>953</v>
      </c>
      <c r="F32" s="4" t="s">
        <v>961</v>
      </c>
      <c r="G32" s="4">
        <v>168</v>
      </c>
      <c r="H32" s="135">
        <v>103.63329820864099</v>
      </c>
      <c r="I32" s="135">
        <v>159.25902864259001</v>
      </c>
      <c r="J32" s="135">
        <v>164.35242839352401</v>
      </c>
      <c r="K32" s="135">
        <v>149.62</v>
      </c>
      <c r="L32" s="135">
        <f>VLOOKUP($C32,ข้อมูลพื้นฐานรพ_สป_ณสค61!$C$2:$S$897,17,0)</f>
        <v>69.44063926940639</v>
      </c>
      <c r="M32" s="3">
        <f t="shared" si="0"/>
        <v>0</v>
      </c>
    </row>
    <row r="33" spans="1:13" x14ac:dyDescent="0.4">
      <c r="A33" s="4">
        <v>1</v>
      </c>
      <c r="B33" s="3" t="s">
        <v>982</v>
      </c>
      <c r="C33" s="89">
        <v>11131</v>
      </c>
      <c r="D33" s="3" t="s">
        <v>2019</v>
      </c>
      <c r="E33" s="4" t="s">
        <v>953</v>
      </c>
      <c r="F33" s="4" t="s">
        <v>954</v>
      </c>
      <c r="G33" s="4">
        <v>88</v>
      </c>
      <c r="H33" s="135">
        <v>91.070849904256903</v>
      </c>
      <c r="I33" s="135">
        <v>93.636363636363598</v>
      </c>
      <c r="J33" s="135">
        <v>84.573474470734794</v>
      </c>
      <c r="K33" s="135">
        <v>55.87</v>
      </c>
      <c r="L33" s="135">
        <f>VLOOKUP($C33,ข้อมูลพื้นฐานรพ_สป_ณสค61!$C$2:$S$897,17,0)</f>
        <v>76.326276463262758</v>
      </c>
      <c r="M33" s="3">
        <f t="shared" si="0"/>
        <v>0</v>
      </c>
    </row>
    <row r="34" spans="1:13" x14ac:dyDescent="0.4">
      <c r="A34" s="4">
        <v>1</v>
      </c>
      <c r="B34" s="3" t="s">
        <v>982</v>
      </c>
      <c r="C34" s="89">
        <v>11132</v>
      </c>
      <c r="D34" s="3" t="s">
        <v>2020</v>
      </c>
      <c r="E34" s="4" t="s">
        <v>953</v>
      </c>
      <c r="F34" s="4" t="s">
        <v>958</v>
      </c>
      <c r="G34" s="4">
        <v>77</v>
      </c>
      <c r="H34" s="135">
        <v>80.051141552511396</v>
      </c>
      <c r="I34" s="135">
        <v>70.748977050346895</v>
      </c>
      <c r="J34" s="135">
        <v>59.658423768012803</v>
      </c>
      <c r="K34" s="135">
        <v>43.34</v>
      </c>
      <c r="L34" s="135">
        <f>VLOOKUP($C34,ข้อมูลพื้นฐานรพ_สป_ณสค61!$C$2:$S$897,17,0)</f>
        <v>49.087351005159228</v>
      </c>
      <c r="M34" s="3">
        <f t="shared" si="0"/>
        <v>0</v>
      </c>
    </row>
    <row r="35" spans="1:13" x14ac:dyDescent="0.4">
      <c r="A35" s="4">
        <v>1</v>
      </c>
      <c r="B35" s="3" t="s">
        <v>982</v>
      </c>
      <c r="C35" s="89">
        <v>11133</v>
      </c>
      <c r="D35" s="3" t="s">
        <v>2021</v>
      </c>
      <c r="E35" s="4" t="s">
        <v>953</v>
      </c>
      <c r="F35" s="4" t="s">
        <v>958</v>
      </c>
      <c r="G35" s="4">
        <v>30</v>
      </c>
      <c r="H35" s="135">
        <v>87.397260273972606</v>
      </c>
      <c r="I35" s="135">
        <v>74.849315068493198</v>
      </c>
      <c r="J35" s="135">
        <v>53.424657534246599</v>
      </c>
      <c r="K35" s="135">
        <v>76.92</v>
      </c>
      <c r="L35" s="135">
        <f>VLOOKUP($C35,ข้อมูลพื้นฐานรพ_สป_ณสค61!$C$2:$S$897,17,0)</f>
        <v>64.356164383561648</v>
      </c>
      <c r="M35" s="3">
        <f t="shared" si="0"/>
        <v>0</v>
      </c>
    </row>
    <row r="36" spans="1:13" x14ac:dyDescent="0.4">
      <c r="A36" s="4">
        <v>1</v>
      </c>
      <c r="B36" s="3" t="s">
        <v>982</v>
      </c>
      <c r="C36" s="89">
        <v>11134</v>
      </c>
      <c r="D36" s="3" t="s">
        <v>2022</v>
      </c>
      <c r="E36" s="4" t="s">
        <v>953</v>
      </c>
      <c r="F36" s="4" t="s">
        <v>958</v>
      </c>
      <c r="G36" s="4">
        <v>60</v>
      </c>
      <c r="H36" s="135">
        <v>89.248097412481002</v>
      </c>
      <c r="I36" s="135">
        <v>126.584474885845</v>
      </c>
      <c r="J36" s="135">
        <v>106.794520547945</v>
      </c>
      <c r="K36" s="135">
        <v>126.37</v>
      </c>
      <c r="L36" s="135">
        <f>VLOOKUP($C36,ข้อมูลพื้นฐานรพ_สป_ณสค61!$C$2:$S$897,17,0)</f>
        <v>67.529680365296798</v>
      </c>
      <c r="M36" s="3">
        <f t="shared" si="0"/>
        <v>0</v>
      </c>
    </row>
    <row r="37" spans="1:13" x14ac:dyDescent="0.4">
      <c r="A37" s="4">
        <v>1</v>
      </c>
      <c r="B37" s="3" t="s">
        <v>982</v>
      </c>
      <c r="C37" s="89">
        <v>11135</v>
      </c>
      <c r="D37" s="3" t="s">
        <v>2023</v>
      </c>
      <c r="E37" s="4" t="s">
        <v>953</v>
      </c>
      <c r="F37" s="4" t="s">
        <v>958</v>
      </c>
      <c r="G37" s="4">
        <v>60</v>
      </c>
      <c r="H37" s="135">
        <v>88.673856018653495</v>
      </c>
      <c r="I37" s="135">
        <v>87.799475371611805</v>
      </c>
      <c r="J37" s="135">
        <v>83.305158845817502</v>
      </c>
      <c r="K37" s="135">
        <v>76.209999999999994</v>
      </c>
      <c r="L37" s="135">
        <f>VLOOKUP($C37,ข้อมูลพื้นฐานรพ_สป_ณสค61!$C$2:$S$897,17,0)</f>
        <v>70.100456621004568</v>
      </c>
      <c r="M37" s="3">
        <f t="shared" si="0"/>
        <v>0</v>
      </c>
    </row>
    <row r="38" spans="1:13" x14ac:dyDescent="0.4">
      <c r="A38" s="4">
        <v>1</v>
      </c>
      <c r="B38" s="3" t="s">
        <v>982</v>
      </c>
      <c r="C38" s="89">
        <v>11136</v>
      </c>
      <c r="D38" s="3" t="s">
        <v>2024</v>
      </c>
      <c r="E38" s="4" t="s">
        <v>953</v>
      </c>
      <c r="F38" s="4" t="s">
        <v>958</v>
      </c>
      <c r="G38" s="4">
        <v>36</v>
      </c>
      <c r="H38" s="135">
        <v>59.698630136986303</v>
      </c>
      <c r="I38" s="135">
        <v>49.337899543379002</v>
      </c>
      <c r="J38" s="135">
        <v>21.095890410958901</v>
      </c>
      <c r="K38" s="135">
        <v>20.77</v>
      </c>
      <c r="L38" s="135">
        <f>VLOOKUP($C38,ข้อมูลพื้นฐานรพ_สป_ณสค61!$C$2:$S$897,17,0)</f>
        <v>46.179604261796044</v>
      </c>
      <c r="M38" s="3">
        <f t="shared" si="0"/>
        <v>0</v>
      </c>
    </row>
    <row r="39" spans="1:13" x14ac:dyDescent="0.4">
      <c r="A39" s="4">
        <v>1</v>
      </c>
      <c r="B39" s="3" t="s">
        <v>982</v>
      </c>
      <c r="C39" s="89">
        <v>11137</v>
      </c>
      <c r="D39" s="3" t="s">
        <v>2025</v>
      </c>
      <c r="E39" s="4" t="s">
        <v>953</v>
      </c>
      <c r="F39" s="4" t="s">
        <v>958</v>
      </c>
      <c r="G39" s="4">
        <v>45</v>
      </c>
      <c r="H39" s="135">
        <v>111.29680365296799</v>
      </c>
      <c r="I39" s="135">
        <v>75.6529680365297</v>
      </c>
      <c r="J39" s="135">
        <v>72.499238964992401</v>
      </c>
      <c r="K39" s="135">
        <v>51.97</v>
      </c>
      <c r="L39" s="135">
        <f>VLOOKUP($C39,ข้อมูลพื้นฐานรพ_สป_ณสค61!$C$2:$S$897,17,0)</f>
        <v>65.765601217656013</v>
      </c>
      <c r="M39" s="3">
        <f t="shared" si="0"/>
        <v>0</v>
      </c>
    </row>
    <row r="40" spans="1:13" x14ac:dyDescent="0.4">
      <c r="A40" s="4">
        <v>1</v>
      </c>
      <c r="B40" s="3" t="s">
        <v>982</v>
      </c>
      <c r="C40" s="89">
        <v>11138</v>
      </c>
      <c r="D40" s="3" t="s">
        <v>2026</v>
      </c>
      <c r="E40" s="4" t="s">
        <v>953</v>
      </c>
      <c r="F40" s="4" t="s">
        <v>958</v>
      </c>
      <c r="G40" s="4">
        <v>30</v>
      </c>
      <c r="H40" s="135">
        <v>75.223744292237399</v>
      </c>
      <c r="I40" s="135">
        <v>94.127853881278497</v>
      </c>
      <c r="J40" s="135">
        <v>100.10045662100499</v>
      </c>
      <c r="K40" s="135">
        <v>102.36</v>
      </c>
      <c r="L40" s="135">
        <f>VLOOKUP($C40,ข้อมูลพื้นฐานรพ_สป_ณสค61!$C$2:$S$897,17,0)</f>
        <v>93.981735159817347</v>
      </c>
      <c r="M40" s="3">
        <f t="shared" si="0"/>
        <v>1</v>
      </c>
    </row>
    <row r="41" spans="1:13" x14ac:dyDescent="0.4">
      <c r="A41" s="4">
        <v>1</v>
      </c>
      <c r="B41" s="3" t="s">
        <v>982</v>
      </c>
      <c r="C41" s="89">
        <v>11139</v>
      </c>
      <c r="D41" s="3" t="s">
        <v>2027</v>
      </c>
      <c r="E41" s="4" t="s">
        <v>953</v>
      </c>
      <c r="F41" s="4" t="s">
        <v>958</v>
      </c>
      <c r="G41" s="4">
        <v>29</v>
      </c>
      <c r="H41" s="135">
        <v>75.371819960861103</v>
      </c>
      <c r="I41" s="135">
        <v>69.863013698630098</v>
      </c>
      <c r="J41" s="135">
        <v>67.066603684459096</v>
      </c>
      <c r="K41" s="135">
        <v>62.06</v>
      </c>
      <c r="L41" s="135">
        <f>VLOOKUP($C41,ข้อมูลพื้นฐานรพ_สป_ณสค61!$C$2:$S$897,17,0)</f>
        <v>60.68020784128484</v>
      </c>
      <c r="M41" s="3">
        <f t="shared" si="0"/>
        <v>0</v>
      </c>
    </row>
    <row r="42" spans="1:13" x14ac:dyDescent="0.4">
      <c r="A42" s="4">
        <v>1</v>
      </c>
      <c r="B42" s="3" t="s">
        <v>982</v>
      </c>
      <c r="C42" s="89">
        <v>11643</v>
      </c>
      <c r="D42" s="3" t="s">
        <v>2028</v>
      </c>
      <c r="E42" s="4" t="s">
        <v>953</v>
      </c>
      <c r="F42" s="4" t="s">
        <v>958</v>
      </c>
      <c r="G42" s="4">
        <v>30</v>
      </c>
      <c r="H42" s="135">
        <v>69.141552511415497</v>
      </c>
      <c r="I42" s="135">
        <v>85.388127853881301</v>
      </c>
      <c r="J42" s="135">
        <v>50.831050228310502</v>
      </c>
      <c r="K42" s="135">
        <v>53.61</v>
      </c>
      <c r="L42" s="135">
        <f>VLOOKUP($C42,ข้อมูลพื้นฐานรพ_สป_ณสค61!$C$2:$S$897,17,0)</f>
        <v>60.794520547945204</v>
      </c>
      <c r="M42" s="3">
        <f t="shared" si="0"/>
        <v>0</v>
      </c>
    </row>
    <row r="43" spans="1:13" x14ac:dyDescent="0.4">
      <c r="A43" s="4">
        <v>1</v>
      </c>
      <c r="B43" s="3" t="s">
        <v>982</v>
      </c>
      <c r="C43" s="89">
        <v>23736</v>
      </c>
      <c r="D43" s="3" t="s">
        <v>2029</v>
      </c>
      <c r="E43" s="4" t="s">
        <v>953</v>
      </c>
      <c r="F43" s="4" t="s">
        <v>980</v>
      </c>
      <c r="G43" s="4">
        <v>10</v>
      </c>
      <c r="H43" s="135">
        <v>79.369863013698605</v>
      </c>
      <c r="I43" s="135">
        <v>57.342465753424698</v>
      </c>
      <c r="J43" s="135">
        <v>26.438356164383599</v>
      </c>
      <c r="K43" s="135">
        <v>79.48</v>
      </c>
      <c r="L43" s="135">
        <f>VLOOKUP($C43,ข้อมูลพื้นฐานรพ_สป_ณสค61!$C$2:$S$897,17,0)</f>
        <v>78.493150684931507</v>
      </c>
      <c r="M43" s="3">
        <f t="shared" si="0"/>
        <v>0</v>
      </c>
    </row>
    <row r="44" spans="1:13" x14ac:dyDescent="0.4">
      <c r="A44" s="4">
        <v>1</v>
      </c>
      <c r="B44" s="3" t="s">
        <v>1011</v>
      </c>
      <c r="C44" s="89">
        <v>10716</v>
      </c>
      <c r="D44" s="3" t="s">
        <v>2030</v>
      </c>
      <c r="E44" s="4" t="s">
        <v>986</v>
      </c>
      <c r="F44" s="4" t="s">
        <v>1013</v>
      </c>
      <c r="G44" s="4">
        <v>502</v>
      </c>
      <c r="H44" s="135">
        <v>88.871892925430203</v>
      </c>
      <c r="I44" s="135">
        <v>90.996015936255006</v>
      </c>
      <c r="J44" s="135">
        <v>89.753315505102904</v>
      </c>
      <c r="K44" s="135">
        <v>81.22</v>
      </c>
      <c r="L44" s="135">
        <f>VLOOKUP($C44,ข้อมูลพื้นฐานรพ_สป_ณสค61!$C$2:$S$897,17,0)</f>
        <v>92.324401026032859</v>
      </c>
      <c r="M44" s="3">
        <f t="shared" si="0"/>
        <v>1</v>
      </c>
    </row>
    <row r="45" spans="1:13" x14ac:dyDescent="0.4">
      <c r="A45" s="4">
        <v>1</v>
      </c>
      <c r="B45" s="3" t="s">
        <v>1011</v>
      </c>
      <c r="C45" s="89">
        <v>11173</v>
      </c>
      <c r="D45" s="3" t="s">
        <v>2031</v>
      </c>
      <c r="E45" s="4" t="s">
        <v>953</v>
      </c>
      <c r="F45" s="4" t="s">
        <v>958</v>
      </c>
      <c r="G45" s="4">
        <v>30</v>
      </c>
      <c r="H45" s="135">
        <v>38.356164383561598</v>
      </c>
      <c r="I45" s="135">
        <v>36.027397260274</v>
      </c>
      <c r="J45" s="135">
        <v>40.507655116841299</v>
      </c>
      <c r="K45" s="135">
        <v>53.09</v>
      </c>
      <c r="L45" s="135">
        <f>VLOOKUP($C45,ข้อมูลพื้นฐานรพ_สป_ณสค61!$C$2:$S$897,17,0)</f>
        <v>54.365296803652967</v>
      </c>
      <c r="M45" s="3">
        <f t="shared" si="0"/>
        <v>0</v>
      </c>
    </row>
    <row r="46" spans="1:13" x14ac:dyDescent="0.4">
      <c r="A46" s="4">
        <v>1</v>
      </c>
      <c r="B46" s="3" t="s">
        <v>1011</v>
      </c>
      <c r="C46" s="89">
        <v>11174</v>
      </c>
      <c r="D46" s="3" t="s">
        <v>2032</v>
      </c>
      <c r="E46" s="4" t="s">
        <v>953</v>
      </c>
      <c r="F46" s="4" t="s">
        <v>958</v>
      </c>
      <c r="G46" s="4">
        <v>30</v>
      </c>
      <c r="H46" s="135">
        <v>33.808219178082197</v>
      </c>
      <c r="I46" s="135">
        <v>32.849315068493098</v>
      </c>
      <c r="J46" s="135">
        <v>31.6073059360731</v>
      </c>
      <c r="K46" s="135">
        <v>31.83</v>
      </c>
      <c r="L46" s="135">
        <f>VLOOKUP($C46,ข้อมูลพื้นฐานรพ_สป_ณสค61!$C$2:$S$897,17,0)</f>
        <v>32.337899543378995</v>
      </c>
      <c r="M46" s="3">
        <f t="shared" si="0"/>
        <v>0</v>
      </c>
    </row>
    <row r="47" spans="1:13" x14ac:dyDescent="0.4">
      <c r="A47" s="4">
        <v>1</v>
      </c>
      <c r="B47" s="3" t="s">
        <v>1011</v>
      </c>
      <c r="C47" s="89">
        <v>11175</v>
      </c>
      <c r="D47" s="3" t="s">
        <v>2033</v>
      </c>
      <c r="E47" s="4" t="s">
        <v>953</v>
      </c>
      <c r="F47" s="4" t="s">
        <v>958</v>
      </c>
      <c r="G47" s="4">
        <v>40</v>
      </c>
      <c r="H47" s="135">
        <v>45.6705957311246</v>
      </c>
      <c r="I47" s="135">
        <v>52.022937241159603</v>
      </c>
      <c r="J47" s="135">
        <v>48.837209302325597</v>
      </c>
      <c r="K47" s="135">
        <v>45.66</v>
      </c>
      <c r="L47" s="135">
        <f>VLOOKUP($C47,ข้อมูลพื้นฐานรพ_สป_ณสค61!$C$2:$S$897,17,0)</f>
        <v>66.780821917808225</v>
      </c>
      <c r="M47" s="3">
        <f t="shared" si="0"/>
        <v>0</v>
      </c>
    </row>
    <row r="48" spans="1:13" x14ac:dyDescent="0.4">
      <c r="A48" s="4">
        <v>1</v>
      </c>
      <c r="B48" s="3" t="s">
        <v>1011</v>
      </c>
      <c r="C48" s="89">
        <v>11176</v>
      </c>
      <c r="D48" s="3" t="s">
        <v>2034</v>
      </c>
      <c r="E48" s="4" t="s">
        <v>953</v>
      </c>
      <c r="F48" s="4" t="s">
        <v>958</v>
      </c>
      <c r="G48" s="4">
        <v>49</v>
      </c>
      <c r="H48" s="135">
        <v>70.047525859658904</v>
      </c>
      <c r="I48" s="135">
        <v>66.239865809337402</v>
      </c>
      <c r="J48" s="135">
        <v>80.564719038300296</v>
      </c>
      <c r="K48" s="135">
        <v>73.28</v>
      </c>
      <c r="L48" s="135">
        <f>VLOOKUP($C48,ข้อมูลพื้นฐานรพ_สป_ณสค61!$C$2:$S$897,17,0)</f>
        <v>70.0754822476936</v>
      </c>
      <c r="M48" s="3">
        <f t="shared" si="0"/>
        <v>0</v>
      </c>
    </row>
    <row r="49" spans="1:13" x14ac:dyDescent="0.4">
      <c r="A49" s="4">
        <v>1</v>
      </c>
      <c r="B49" s="3" t="s">
        <v>1011</v>
      </c>
      <c r="C49" s="89">
        <v>11177</v>
      </c>
      <c r="D49" s="3" t="s">
        <v>2035</v>
      </c>
      <c r="E49" s="4" t="s">
        <v>953</v>
      </c>
      <c r="F49" s="4" t="s">
        <v>958</v>
      </c>
      <c r="G49" s="4">
        <v>84</v>
      </c>
      <c r="H49" s="135">
        <v>82.981735159817305</v>
      </c>
      <c r="I49" s="135">
        <v>64.4773878776506</v>
      </c>
      <c r="J49" s="135">
        <v>64.728842184274697</v>
      </c>
      <c r="K49" s="135">
        <v>70.89</v>
      </c>
      <c r="L49" s="135">
        <f>VLOOKUP($C49,ข้อมูลพื้นฐานรพ_สป_ณสค61!$C$2:$S$897,17,0)</f>
        <v>69.00848010437052</v>
      </c>
      <c r="M49" s="3">
        <f t="shared" si="0"/>
        <v>0</v>
      </c>
    </row>
    <row r="50" spans="1:13" x14ac:dyDescent="0.4">
      <c r="A50" s="4">
        <v>1</v>
      </c>
      <c r="B50" s="3" t="s">
        <v>1011</v>
      </c>
      <c r="C50" s="89">
        <v>11178</v>
      </c>
      <c r="D50" s="3" t="s">
        <v>2036</v>
      </c>
      <c r="E50" s="4" t="s">
        <v>953</v>
      </c>
      <c r="F50" s="4" t="s">
        <v>958</v>
      </c>
      <c r="G50" s="4">
        <v>30</v>
      </c>
      <c r="H50" s="135">
        <v>45.580389329488099</v>
      </c>
      <c r="I50" s="135">
        <v>61.3607305936073</v>
      </c>
      <c r="J50" s="135">
        <v>56.986301369863</v>
      </c>
      <c r="K50" s="135">
        <v>50.36</v>
      </c>
      <c r="L50" s="135">
        <f>VLOOKUP($C50,ข้อมูลพื้นฐานรพ_สป_ณสค61!$C$2:$S$897,17,0)</f>
        <v>68.593607305936075</v>
      </c>
      <c r="M50" s="3">
        <f t="shared" si="0"/>
        <v>0</v>
      </c>
    </row>
    <row r="51" spans="1:13" x14ac:dyDescent="0.4">
      <c r="A51" s="4">
        <v>1</v>
      </c>
      <c r="B51" s="3" t="s">
        <v>1011</v>
      </c>
      <c r="C51" s="89">
        <v>11179</v>
      </c>
      <c r="D51" s="3" t="s">
        <v>2037</v>
      </c>
      <c r="E51" s="4" t="s">
        <v>953</v>
      </c>
      <c r="F51" s="4" t="s">
        <v>958</v>
      </c>
      <c r="G51" s="4">
        <v>37</v>
      </c>
      <c r="H51" s="135">
        <v>49.863013698630098</v>
      </c>
      <c r="I51" s="135">
        <v>36.405740378343097</v>
      </c>
      <c r="J51" s="135">
        <v>37.064579256360098</v>
      </c>
      <c r="K51" s="135">
        <v>37.51</v>
      </c>
      <c r="L51" s="135">
        <f>VLOOKUP($C51,ข้อมูลพื้นฐานรพ_สป_ณสค61!$C$2:$S$897,17,0)</f>
        <v>54.801925212884115</v>
      </c>
      <c r="M51" s="3">
        <f t="shared" si="0"/>
        <v>0</v>
      </c>
    </row>
    <row r="52" spans="1:13" x14ac:dyDescent="0.4">
      <c r="A52" s="4">
        <v>1</v>
      </c>
      <c r="B52" s="3" t="s">
        <v>1011</v>
      </c>
      <c r="C52" s="89">
        <v>11180</v>
      </c>
      <c r="D52" s="3" t="s">
        <v>2038</v>
      </c>
      <c r="E52" s="4" t="s">
        <v>953</v>
      </c>
      <c r="F52" s="4" t="s">
        <v>958</v>
      </c>
      <c r="G52" s="4">
        <v>30</v>
      </c>
      <c r="H52" s="135">
        <v>42.273972602739697</v>
      </c>
      <c r="I52" s="135">
        <v>36.584474885844699</v>
      </c>
      <c r="J52" s="135">
        <v>38.036529680365298</v>
      </c>
      <c r="K52" s="135">
        <v>41.7</v>
      </c>
      <c r="L52" s="135">
        <f>VLOOKUP($C52,ข้อมูลพื้นฐานรพ_สป_ณสค61!$C$2:$S$897,17,0)</f>
        <v>40.347031963470322</v>
      </c>
      <c r="M52" s="3">
        <f t="shared" si="0"/>
        <v>0</v>
      </c>
    </row>
    <row r="53" spans="1:13" x14ac:dyDescent="0.4">
      <c r="A53" s="4">
        <v>1</v>
      </c>
      <c r="B53" s="3" t="s">
        <v>1011</v>
      </c>
      <c r="C53" s="89">
        <v>11181</v>
      </c>
      <c r="D53" s="3" t="s">
        <v>2039</v>
      </c>
      <c r="E53" s="4" t="s">
        <v>953</v>
      </c>
      <c r="F53" s="4" t="s">
        <v>958</v>
      </c>
      <c r="G53" s="4">
        <v>30</v>
      </c>
      <c r="H53" s="135">
        <v>38.9124117891241</v>
      </c>
      <c r="I53" s="135">
        <v>37.077625570776299</v>
      </c>
      <c r="J53" s="135">
        <v>38.931506849315099</v>
      </c>
      <c r="K53" s="135">
        <v>34.32</v>
      </c>
      <c r="L53" s="135">
        <f>VLOOKUP($C53,ข้อมูลพื้นฐานรพ_สป_ณสค61!$C$2:$S$897,17,0)</f>
        <v>43.972602739726028</v>
      </c>
      <c r="M53" s="3">
        <f t="shared" si="0"/>
        <v>0</v>
      </c>
    </row>
    <row r="54" spans="1:13" x14ac:dyDescent="0.4">
      <c r="A54" s="4">
        <v>1</v>
      </c>
      <c r="B54" s="3" t="s">
        <v>1011</v>
      </c>
      <c r="C54" s="89">
        <v>11182</v>
      </c>
      <c r="D54" s="3" t="s">
        <v>2040</v>
      </c>
      <c r="E54" s="4" t="s">
        <v>953</v>
      </c>
      <c r="F54" s="4" t="s">
        <v>958</v>
      </c>
      <c r="G54" s="4">
        <v>20</v>
      </c>
      <c r="H54" s="135">
        <v>64.359737939249598</v>
      </c>
      <c r="I54" s="135">
        <v>72.211350293542097</v>
      </c>
      <c r="J54" s="135">
        <v>63.5485975212003</v>
      </c>
      <c r="K54" s="135">
        <v>50.67</v>
      </c>
      <c r="L54" s="135">
        <f>VLOOKUP($C54,ข้อมูลพื้นฐานรพ_สป_ณสค61!$C$2:$S$897,17,0)</f>
        <v>72.479452054794521</v>
      </c>
      <c r="M54" s="3">
        <f t="shared" si="0"/>
        <v>0</v>
      </c>
    </row>
    <row r="55" spans="1:13" x14ac:dyDescent="0.4">
      <c r="A55" s="4">
        <v>1</v>
      </c>
      <c r="B55" s="3" t="s">
        <v>1011</v>
      </c>
      <c r="C55" s="89">
        <v>11183</v>
      </c>
      <c r="D55" s="3" t="s">
        <v>2041</v>
      </c>
      <c r="E55" s="4" t="s">
        <v>953</v>
      </c>
      <c r="F55" s="4" t="s">
        <v>958</v>
      </c>
      <c r="G55" s="4">
        <v>30</v>
      </c>
      <c r="H55" s="135">
        <v>24.310502283104999</v>
      </c>
      <c r="I55" s="135">
        <v>23.799086757990899</v>
      </c>
      <c r="J55" s="135">
        <v>33.570776255707798</v>
      </c>
      <c r="K55" s="135">
        <v>27.65</v>
      </c>
      <c r="L55" s="135">
        <f>VLOOKUP($C55,ข้อมูลพื้นฐานรพ_สป_ณสค61!$C$2:$S$897,17,0)</f>
        <v>28.182648401826484</v>
      </c>
      <c r="M55" s="3">
        <f t="shared" si="0"/>
        <v>0</v>
      </c>
    </row>
    <row r="56" spans="1:13" x14ac:dyDescent="0.4">
      <c r="A56" s="4">
        <v>1</v>
      </c>
      <c r="B56" s="3" t="s">
        <v>1011</v>
      </c>
      <c r="C56" s="89">
        <v>11453</v>
      </c>
      <c r="D56" s="3" t="s">
        <v>2042</v>
      </c>
      <c r="E56" s="4" t="s">
        <v>953</v>
      </c>
      <c r="F56" s="4" t="s">
        <v>961</v>
      </c>
      <c r="G56" s="4">
        <v>125</v>
      </c>
      <c r="H56" s="135">
        <v>84.498369210698002</v>
      </c>
      <c r="I56" s="135">
        <v>81.401174168297501</v>
      </c>
      <c r="J56" s="135">
        <v>73.176777560339204</v>
      </c>
      <c r="K56" s="135">
        <v>80.180000000000007</v>
      </c>
      <c r="L56" s="135">
        <f>VLOOKUP($C56,ข้อมูลพื้นฐานรพ_สป_ณสค61!$C$2:$S$897,17,0)</f>
        <v>82.814246575342466</v>
      </c>
      <c r="M56" s="3">
        <f t="shared" si="0"/>
        <v>1</v>
      </c>
    </row>
    <row r="57" spans="1:13" x14ac:dyDescent="0.4">
      <c r="A57" s="4">
        <v>1</v>
      </c>
      <c r="B57" s="3" t="s">
        <v>1011</v>
      </c>
      <c r="C57" s="89">
        <v>11625</v>
      </c>
      <c r="D57" s="3" t="s">
        <v>2043</v>
      </c>
      <c r="E57" s="4" t="s">
        <v>953</v>
      </c>
      <c r="F57" s="4" t="s">
        <v>958</v>
      </c>
      <c r="G57" s="4">
        <v>30</v>
      </c>
      <c r="H57" s="135">
        <v>30.630136986301402</v>
      </c>
      <c r="I57" s="135">
        <v>41.6529680365297</v>
      </c>
      <c r="J57" s="135">
        <v>20.328767123287701</v>
      </c>
      <c r="K57" s="135">
        <v>23.73</v>
      </c>
      <c r="L57" s="135">
        <f>VLOOKUP($C57,ข้อมูลพื้นฐานรพ_สป_ณสค61!$C$2:$S$897,17,0)</f>
        <v>40.748858447488587</v>
      </c>
      <c r="M57" s="3">
        <f t="shared" si="0"/>
        <v>0</v>
      </c>
    </row>
    <row r="58" spans="1:13" x14ac:dyDescent="0.4">
      <c r="A58" s="4">
        <v>1</v>
      </c>
      <c r="B58" s="3" t="s">
        <v>1011</v>
      </c>
      <c r="C58" s="89">
        <v>25017</v>
      </c>
      <c r="D58" s="3" t="s">
        <v>2044</v>
      </c>
      <c r="E58" s="4" t="s">
        <v>953</v>
      </c>
      <c r="F58" s="140" t="s">
        <v>980</v>
      </c>
      <c r="G58" s="140">
        <v>0</v>
      </c>
      <c r="H58" s="136">
        <v>0</v>
      </c>
      <c r="I58" s="136">
        <v>0</v>
      </c>
      <c r="J58" s="136">
        <v>0</v>
      </c>
      <c r="K58" s="136">
        <v>0</v>
      </c>
      <c r="L58" s="136">
        <f>VLOOKUP($C58,ข้อมูลพื้นฐานรพ_สป_ณสค61!$C$2:$S$897,17,0)</f>
        <v>0</v>
      </c>
      <c r="M58" s="137">
        <v>1</v>
      </c>
    </row>
    <row r="59" spans="1:13" x14ac:dyDescent="0.4">
      <c r="A59" s="4">
        <v>1</v>
      </c>
      <c r="B59" s="3" t="s">
        <v>1030</v>
      </c>
      <c r="C59" s="89">
        <v>10717</v>
      </c>
      <c r="D59" s="3" t="s">
        <v>2045</v>
      </c>
      <c r="E59" s="4" t="s">
        <v>986</v>
      </c>
      <c r="F59" s="4" t="s">
        <v>1013</v>
      </c>
      <c r="G59" s="4">
        <v>400</v>
      </c>
      <c r="H59" s="135">
        <v>88.584246575342505</v>
      </c>
      <c r="I59" s="135">
        <v>90.919863013698603</v>
      </c>
      <c r="J59" s="135">
        <v>89.007534246575304</v>
      </c>
      <c r="K59" s="135">
        <v>80.37</v>
      </c>
      <c r="L59" s="135">
        <f>VLOOKUP($C59,ข้อมูลพื้นฐานรพ_สป_ณสค61!$C$2:$S$897,17,0)</f>
        <v>86.716438356164389</v>
      </c>
      <c r="M59" s="3">
        <f t="shared" si="0"/>
        <v>1</v>
      </c>
    </row>
    <row r="60" spans="1:13" x14ac:dyDescent="0.4">
      <c r="A60" s="4">
        <v>1</v>
      </c>
      <c r="B60" s="3" t="s">
        <v>1030</v>
      </c>
      <c r="C60" s="89">
        <v>10718</v>
      </c>
      <c r="D60" s="3" t="s">
        <v>2046</v>
      </c>
      <c r="E60" s="4" t="s">
        <v>986</v>
      </c>
      <c r="F60" s="4" t="s">
        <v>987</v>
      </c>
      <c r="G60" s="4">
        <v>231</v>
      </c>
      <c r="H60" s="135">
        <v>82.716005455731505</v>
      </c>
      <c r="I60" s="135">
        <v>81.594022415940202</v>
      </c>
      <c r="J60" s="135">
        <v>83.335112376208301</v>
      </c>
      <c r="K60" s="135">
        <v>77.13</v>
      </c>
      <c r="L60" s="135">
        <f>VLOOKUP($C60,ข้อมูลพื้นฐานรพ_สป_ณสค61!$C$2:$S$897,17,0)</f>
        <v>86.5670402656704</v>
      </c>
      <c r="M60" s="3">
        <f t="shared" si="0"/>
        <v>1</v>
      </c>
    </row>
    <row r="61" spans="1:13" x14ac:dyDescent="0.4">
      <c r="A61" s="4">
        <v>1</v>
      </c>
      <c r="B61" s="3" t="s">
        <v>1030</v>
      </c>
      <c r="C61" s="89">
        <v>11184</v>
      </c>
      <c r="D61" s="3" t="s">
        <v>2047</v>
      </c>
      <c r="E61" s="4" t="s">
        <v>953</v>
      </c>
      <c r="F61" s="4" t="s">
        <v>958</v>
      </c>
      <c r="G61" s="4">
        <v>59</v>
      </c>
      <c r="H61" s="135">
        <v>69.0461694571284</v>
      </c>
      <c r="I61" s="135">
        <v>62.3033992897007</v>
      </c>
      <c r="J61" s="135">
        <v>50.725520040588499</v>
      </c>
      <c r="K61" s="135">
        <v>52.72</v>
      </c>
      <c r="L61" s="135">
        <f>VLOOKUP($C61,ข้อมูลพื้นฐานรพ_สป_ณสค61!$C$2:$S$897,17,0)</f>
        <v>45.539818899465985</v>
      </c>
      <c r="M61" s="3">
        <f t="shared" si="0"/>
        <v>0</v>
      </c>
    </row>
    <row r="62" spans="1:13" x14ac:dyDescent="0.4">
      <c r="A62" s="4">
        <v>1</v>
      </c>
      <c r="B62" s="3" t="s">
        <v>1030</v>
      </c>
      <c r="C62" s="89">
        <v>11185</v>
      </c>
      <c r="D62" s="3" t="s">
        <v>2048</v>
      </c>
      <c r="E62" s="4" t="s">
        <v>953</v>
      </c>
      <c r="F62" s="4" t="s">
        <v>958</v>
      </c>
      <c r="G62" s="4">
        <v>30</v>
      </c>
      <c r="H62" s="135">
        <v>51.242009132420101</v>
      </c>
      <c r="I62" s="135">
        <v>49.378995433790003</v>
      </c>
      <c r="J62" s="135">
        <v>54.356164383561598</v>
      </c>
      <c r="K62" s="135">
        <v>49.14</v>
      </c>
      <c r="L62" s="135">
        <f>VLOOKUP($C62,ข้อมูลพื้นฐานรพ_สป_ณสค61!$C$2:$S$897,17,0)</f>
        <v>53.205479452054796</v>
      </c>
      <c r="M62" s="3">
        <f t="shared" si="0"/>
        <v>0</v>
      </c>
    </row>
    <row r="63" spans="1:13" x14ac:dyDescent="0.4">
      <c r="A63" s="4">
        <v>1</v>
      </c>
      <c r="B63" s="3" t="s">
        <v>1030</v>
      </c>
      <c r="C63" s="89">
        <v>11186</v>
      </c>
      <c r="D63" s="3" t="s">
        <v>2049</v>
      </c>
      <c r="E63" s="4" t="s">
        <v>953</v>
      </c>
      <c r="F63" s="4" t="s">
        <v>958</v>
      </c>
      <c r="G63" s="4">
        <v>96</v>
      </c>
      <c r="H63" s="135">
        <v>74.104865375531404</v>
      </c>
      <c r="I63" s="135">
        <v>68.239726027397296</v>
      </c>
      <c r="J63" s="135">
        <v>72.441780821917803</v>
      </c>
      <c r="K63" s="135">
        <v>81.78</v>
      </c>
      <c r="L63" s="135">
        <f>VLOOKUP($C63,ข้อมูลพื้นฐานรพ_สป_ณสค61!$C$2:$S$897,17,0)</f>
        <v>70.253995433789953</v>
      </c>
      <c r="M63" s="3">
        <f t="shared" si="0"/>
        <v>0</v>
      </c>
    </row>
    <row r="64" spans="1:13" x14ac:dyDescent="0.4">
      <c r="A64" s="4">
        <v>1</v>
      </c>
      <c r="B64" s="3" t="s">
        <v>1030</v>
      </c>
      <c r="C64" s="89">
        <v>11187</v>
      </c>
      <c r="D64" s="3" t="s">
        <v>2050</v>
      </c>
      <c r="E64" s="4" t="s">
        <v>953</v>
      </c>
      <c r="F64" s="4" t="s">
        <v>958</v>
      </c>
      <c r="G64" s="4">
        <v>42</v>
      </c>
      <c r="H64" s="135">
        <v>77.305936073059399</v>
      </c>
      <c r="I64" s="135">
        <v>77.701674277016807</v>
      </c>
      <c r="J64" s="135">
        <v>78.0974124809741</v>
      </c>
      <c r="K64" s="135">
        <v>74.22</v>
      </c>
      <c r="L64" s="135">
        <f>VLOOKUP($C64,ข้อมูลพื้นฐานรพ_สป_ณสค61!$C$2:$S$897,17,0)</f>
        <v>73.392041748206125</v>
      </c>
      <c r="M64" s="3">
        <f t="shared" si="0"/>
        <v>0</v>
      </c>
    </row>
    <row r="65" spans="1:13" x14ac:dyDescent="0.4">
      <c r="A65" s="4">
        <v>1</v>
      </c>
      <c r="B65" s="3" t="s">
        <v>1030</v>
      </c>
      <c r="C65" s="89">
        <v>11188</v>
      </c>
      <c r="D65" s="3" t="s">
        <v>2051</v>
      </c>
      <c r="E65" s="4" t="s">
        <v>953</v>
      </c>
      <c r="F65" s="4" t="s">
        <v>958</v>
      </c>
      <c r="G65" s="4">
        <v>34</v>
      </c>
      <c r="H65" s="135">
        <v>60.593607305936096</v>
      </c>
      <c r="I65" s="135">
        <v>55.165189363416602</v>
      </c>
      <c r="J65" s="135">
        <v>53.843674456083797</v>
      </c>
      <c r="K65" s="135">
        <v>54.01</v>
      </c>
      <c r="L65" s="135">
        <f>VLOOKUP($C65,ข้อมูลพื้นฐานรพ_สป_ณสค61!$C$2:$S$897,17,0)</f>
        <v>45.366639806607573</v>
      </c>
      <c r="M65" s="3">
        <f t="shared" si="0"/>
        <v>0</v>
      </c>
    </row>
    <row r="66" spans="1:13" x14ac:dyDescent="0.4">
      <c r="A66" s="4">
        <v>1</v>
      </c>
      <c r="B66" s="3" t="s">
        <v>1030</v>
      </c>
      <c r="C66" s="89">
        <v>40744</v>
      </c>
      <c r="D66" s="3" t="s">
        <v>2052</v>
      </c>
      <c r="E66" s="4" t="s">
        <v>953</v>
      </c>
      <c r="F66" s="140" t="s">
        <v>980</v>
      </c>
      <c r="G66" s="140">
        <v>0</v>
      </c>
      <c r="H66" s="136">
        <v>0</v>
      </c>
      <c r="I66" s="136">
        <v>0</v>
      </c>
      <c r="J66" s="136">
        <v>0</v>
      </c>
      <c r="K66" s="136">
        <v>0</v>
      </c>
      <c r="L66" s="138">
        <f>VLOOKUP($C66,ข้อมูลพื้นฐานรพ_สป_ณสค61!$C$2:$S$897,17,0)</f>
        <v>0</v>
      </c>
      <c r="M66" s="139">
        <v>1</v>
      </c>
    </row>
    <row r="67" spans="1:13" x14ac:dyDescent="0.4">
      <c r="A67" s="4">
        <v>1</v>
      </c>
      <c r="B67" s="3" t="s">
        <v>1030</v>
      </c>
      <c r="C67" s="89">
        <v>40745</v>
      </c>
      <c r="D67" s="3" t="s">
        <v>2053</v>
      </c>
      <c r="E67" s="4" t="s">
        <v>953</v>
      </c>
      <c r="F67" s="140" t="s">
        <v>980</v>
      </c>
      <c r="G67" s="140">
        <v>0</v>
      </c>
      <c r="H67" s="136">
        <v>0</v>
      </c>
      <c r="I67" s="136">
        <v>0</v>
      </c>
      <c r="J67" s="136">
        <v>0</v>
      </c>
      <c r="K67" s="136">
        <v>0</v>
      </c>
      <c r="L67" s="138">
        <f>VLOOKUP($C67,ข้อมูลพื้นฐานรพ_สป_ณสค61!$C$2:$S$897,17,0)</f>
        <v>0</v>
      </c>
      <c r="M67" s="139">
        <v>1</v>
      </c>
    </row>
    <row r="68" spans="1:13" x14ac:dyDescent="0.4">
      <c r="A68" s="4">
        <v>1</v>
      </c>
      <c r="B68" s="3" t="s">
        <v>1041</v>
      </c>
      <c r="C68" s="89">
        <v>10715</v>
      </c>
      <c r="D68" s="3" t="s">
        <v>2054</v>
      </c>
      <c r="E68" s="4" t="s">
        <v>986</v>
      </c>
      <c r="F68" s="4" t="s">
        <v>1013</v>
      </c>
      <c r="G68" s="4">
        <v>500</v>
      </c>
      <c r="H68" s="135">
        <v>90.579178082191802</v>
      </c>
      <c r="I68" s="135">
        <v>98.467945205479495</v>
      </c>
      <c r="J68" s="135">
        <v>100.524383561644</v>
      </c>
      <c r="K68" s="135">
        <v>84.39</v>
      </c>
      <c r="L68" s="135">
        <f>VLOOKUP($C68,ข้อมูลพื้นฐานรพ_สป_ณสค61!$C$2:$S$897,17,0)</f>
        <v>93.473424657534252</v>
      </c>
      <c r="M68" s="3">
        <f t="shared" ref="M68:M130" si="1">IF(L68&gt;=80,1,0)</f>
        <v>1</v>
      </c>
    </row>
    <row r="69" spans="1:13" x14ac:dyDescent="0.4">
      <c r="A69" s="4">
        <v>1</v>
      </c>
      <c r="B69" s="3" t="s">
        <v>1041</v>
      </c>
      <c r="C69" s="89">
        <v>11166</v>
      </c>
      <c r="D69" s="3" t="s">
        <v>2055</v>
      </c>
      <c r="E69" s="4" t="s">
        <v>953</v>
      </c>
      <c r="F69" s="4" t="s">
        <v>958</v>
      </c>
      <c r="G69" s="4">
        <v>54</v>
      </c>
      <c r="H69" s="135">
        <v>59.3658041603247</v>
      </c>
      <c r="I69" s="135">
        <v>59.3658041603247</v>
      </c>
      <c r="J69" s="135">
        <v>65.281582952815796</v>
      </c>
      <c r="K69" s="135">
        <v>70.930000000000007</v>
      </c>
      <c r="L69" s="135">
        <f>VLOOKUP($C69,ข้อมูลพื้นฐานรพ_สป_ณสค61!$C$2:$S$897,17,0)</f>
        <v>64.292237442922371</v>
      </c>
      <c r="M69" s="3">
        <f t="shared" si="1"/>
        <v>0</v>
      </c>
    </row>
    <row r="70" spans="1:13" x14ac:dyDescent="0.4">
      <c r="A70" s="4">
        <v>1</v>
      </c>
      <c r="B70" s="3" t="s">
        <v>1041</v>
      </c>
      <c r="C70" s="89">
        <v>11167</v>
      </c>
      <c r="D70" s="3" t="s">
        <v>2056</v>
      </c>
      <c r="E70" s="4" t="s">
        <v>953</v>
      </c>
      <c r="F70" s="4" t="s">
        <v>958</v>
      </c>
      <c r="G70" s="4">
        <v>44</v>
      </c>
      <c r="H70" s="135">
        <v>52.970112079701103</v>
      </c>
      <c r="I70" s="135">
        <v>52.970112079701103</v>
      </c>
      <c r="J70" s="135">
        <v>52.826899128268998</v>
      </c>
      <c r="K70" s="135">
        <v>48.34</v>
      </c>
      <c r="L70" s="135">
        <f>VLOOKUP($C70,ข้อมูลพื้นฐานรพ_สป_ณสค61!$C$2:$S$897,17,0)</f>
        <v>70.529265255292657</v>
      </c>
      <c r="M70" s="3">
        <f t="shared" si="1"/>
        <v>0</v>
      </c>
    </row>
    <row r="71" spans="1:13" x14ac:dyDescent="0.4">
      <c r="A71" s="4">
        <v>1</v>
      </c>
      <c r="B71" s="3" t="s">
        <v>1041</v>
      </c>
      <c r="C71" s="89">
        <v>11169</v>
      </c>
      <c r="D71" s="3" t="s">
        <v>2057</v>
      </c>
      <c r="E71" s="4" t="s">
        <v>953</v>
      </c>
      <c r="F71" s="4" t="s">
        <v>958</v>
      </c>
      <c r="G71" s="4">
        <v>43</v>
      </c>
      <c r="H71" s="135">
        <v>53.380057343102898</v>
      </c>
      <c r="I71" s="135">
        <v>50.417330359987297</v>
      </c>
      <c r="J71" s="135">
        <v>60.509716470213398</v>
      </c>
      <c r="K71" s="135">
        <v>59.91</v>
      </c>
      <c r="L71" s="135">
        <f>VLOOKUP($C71,ข้อมูลพื้นฐานรพ_สป_ณสค61!$C$2:$S$897,17,0)</f>
        <v>64.950621216948079</v>
      </c>
      <c r="M71" s="3">
        <f t="shared" si="1"/>
        <v>0</v>
      </c>
    </row>
    <row r="72" spans="1:13" x14ac:dyDescent="0.4">
      <c r="A72" s="4">
        <v>1</v>
      </c>
      <c r="B72" s="3" t="s">
        <v>1041</v>
      </c>
      <c r="C72" s="89">
        <v>11170</v>
      </c>
      <c r="D72" s="3" t="s">
        <v>2058</v>
      </c>
      <c r="E72" s="4" t="s">
        <v>953</v>
      </c>
      <c r="F72" s="4" t="s">
        <v>958</v>
      </c>
      <c r="G72" s="4">
        <v>35</v>
      </c>
      <c r="H72" s="135">
        <v>51.099804305283797</v>
      </c>
      <c r="I72" s="135">
        <v>51.099804305283797</v>
      </c>
      <c r="J72" s="135">
        <v>54.332681017612501</v>
      </c>
      <c r="K72" s="135">
        <v>42.54</v>
      </c>
      <c r="L72" s="135">
        <f>VLOOKUP($C72,ข้อมูลพื้นฐานรพ_สป_ณสค61!$C$2:$S$897,17,0)</f>
        <v>58.238747553816047</v>
      </c>
      <c r="M72" s="3">
        <f t="shared" si="1"/>
        <v>0</v>
      </c>
    </row>
    <row r="73" spans="1:13" x14ac:dyDescent="0.4">
      <c r="A73" s="4">
        <v>1</v>
      </c>
      <c r="B73" s="3" t="s">
        <v>1041</v>
      </c>
      <c r="C73" s="89">
        <v>11171</v>
      </c>
      <c r="D73" s="3" t="s">
        <v>2059</v>
      </c>
      <c r="E73" s="4" t="s">
        <v>953</v>
      </c>
      <c r="F73" s="4" t="s">
        <v>958</v>
      </c>
      <c r="G73" s="4">
        <v>30</v>
      </c>
      <c r="H73" s="135">
        <v>62.675799086757998</v>
      </c>
      <c r="I73" s="135">
        <v>75.369863013698605</v>
      </c>
      <c r="J73" s="135">
        <v>81.872146118721503</v>
      </c>
      <c r="K73" s="135">
        <v>84.35</v>
      </c>
      <c r="L73" s="135">
        <f>VLOOKUP($C73,ข้อมูลพื้นฐานรพ_สป_ณสค61!$C$2:$S$897,17,0)</f>
        <v>85.415525114155244</v>
      </c>
      <c r="M73" s="3">
        <f t="shared" si="1"/>
        <v>1</v>
      </c>
    </row>
    <row r="74" spans="1:13" x14ac:dyDescent="0.4">
      <c r="A74" s="4">
        <v>1</v>
      </c>
      <c r="B74" s="3" t="s">
        <v>1041</v>
      </c>
      <c r="C74" s="89">
        <v>11172</v>
      </c>
      <c r="D74" s="3" t="s">
        <v>2060</v>
      </c>
      <c r="E74" s="4" t="s">
        <v>953</v>
      </c>
      <c r="F74" s="4" t="s">
        <v>958</v>
      </c>
      <c r="G74" s="4">
        <v>34</v>
      </c>
      <c r="H74" s="135">
        <v>53.279613215149098</v>
      </c>
      <c r="I74" s="135">
        <v>53.279613215149098</v>
      </c>
      <c r="J74" s="135">
        <v>58.074133763094302</v>
      </c>
      <c r="K74" s="135">
        <v>55.29</v>
      </c>
      <c r="L74" s="135">
        <f>VLOOKUP($C74,ข้อมูลพื้นฐานรพ_สป_ณสค61!$C$2:$S$897,17,0)</f>
        <v>41.345688960515716</v>
      </c>
      <c r="M74" s="3">
        <f t="shared" si="1"/>
        <v>0</v>
      </c>
    </row>
    <row r="75" spans="1:13" x14ac:dyDescent="0.4">
      <c r="A75" s="4">
        <v>1</v>
      </c>
      <c r="B75" s="3" t="s">
        <v>1041</v>
      </c>
      <c r="C75" s="89">
        <v>11452</v>
      </c>
      <c r="D75" s="3" t="s">
        <v>2061</v>
      </c>
      <c r="E75" s="4" t="s">
        <v>953</v>
      </c>
      <c r="F75" s="4" t="s">
        <v>954</v>
      </c>
      <c r="G75" s="4">
        <v>34</v>
      </c>
      <c r="H75" s="135">
        <v>75.149073327961304</v>
      </c>
      <c r="I75" s="135">
        <v>85.168949771689498</v>
      </c>
      <c r="J75" s="135">
        <v>85.114155251141597</v>
      </c>
      <c r="K75" s="135">
        <v>76.95</v>
      </c>
      <c r="L75" s="135">
        <f>VLOOKUP($C75,ข้อมูลพื้นฐานรพ_สป_ณสค61!$C$2:$S$897,17,0)</f>
        <v>79.161966156325548</v>
      </c>
      <c r="M75" s="3">
        <f t="shared" si="1"/>
        <v>0</v>
      </c>
    </row>
    <row r="76" spans="1:13" x14ac:dyDescent="0.4">
      <c r="A76" s="4">
        <v>1</v>
      </c>
      <c r="B76" s="3" t="s">
        <v>1050</v>
      </c>
      <c r="C76" s="89">
        <v>10719</v>
      </c>
      <c r="D76" s="3" t="s">
        <v>2062</v>
      </c>
      <c r="E76" s="4" t="s">
        <v>986</v>
      </c>
      <c r="F76" s="4" t="s">
        <v>1013</v>
      </c>
      <c r="G76" s="4">
        <v>150</v>
      </c>
      <c r="H76" s="135">
        <v>73.140214640956302</v>
      </c>
      <c r="I76" s="135">
        <v>69.972602739726</v>
      </c>
      <c r="J76" s="135">
        <v>67.464840182648402</v>
      </c>
      <c r="K76" s="135">
        <v>48.72</v>
      </c>
      <c r="L76" s="135">
        <f>VLOOKUP($C76,ข้อมูลพื้นฐานรพ_สป_ณสค61!$C$2:$S$897,17,0)</f>
        <v>83.205479452054789</v>
      </c>
      <c r="M76" s="3">
        <f t="shared" si="1"/>
        <v>1</v>
      </c>
    </row>
    <row r="77" spans="1:13" x14ac:dyDescent="0.4">
      <c r="A77" s="4">
        <v>1</v>
      </c>
      <c r="B77" s="3" t="s">
        <v>1050</v>
      </c>
      <c r="C77" s="89">
        <v>11203</v>
      </c>
      <c r="D77" s="3" t="s">
        <v>2063</v>
      </c>
      <c r="E77" s="4" t="s">
        <v>953</v>
      </c>
      <c r="F77" s="4" t="s">
        <v>958</v>
      </c>
      <c r="G77" s="4">
        <v>34</v>
      </c>
      <c r="H77" s="135">
        <v>75.084609186140199</v>
      </c>
      <c r="I77" s="135">
        <v>88.182648401826498</v>
      </c>
      <c r="J77" s="135">
        <v>74.840182648401793</v>
      </c>
      <c r="K77" s="135">
        <v>86.54</v>
      </c>
      <c r="L77" s="135">
        <f>VLOOKUP($C77,ข้อมูลพื้นฐานรพ_สป_ณสค61!$C$2:$S$897,17,0)</f>
        <v>94.923448831587436</v>
      </c>
      <c r="M77" s="3">
        <f t="shared" si="1"/>
        <v>1</v>
      </c>
    </row>
    <row r="78" spans="1:13" x14ac:dyDescent="0.4">
      <c r="A78" s="4">
        <v>1</v>
      </c>
      <c r="B78" s="3" t="s">
        <v>1050</v>
      </c>
      <c r="C78" s="89">
        <v>11204</v>
      </c>
      <c r="D78" s="3" t="s">
        <v>2064</v>
      </c>
      <c r="E78" s="4" t="s">
        <v>953</v>
      </c>
      <c r="F78" s="4" t="s">
        <v>954</v>
      </c>
      <c r="G78" s="4">
        <v>60</v>
      </c>
      <c r="H78" s="135">
        <v>62.757990867579899</v>
      </c>
      <c r="I78" s="135">
        <v>61.3196347031964</v>
      </c>
      <c r="J78" s="135">
        <v>53.6803652968037</v>
      </c>
      <c r="K78" s="135">
        <v>43.93</v>
      </c>
      <c r="L78" s="135">
        <f>VLOOKUP($C78,ข้อมูลพื้นฐานรพ_สป_ณสค61!$C$2:$S$897,17,0)</f>
        <v>55.694063926940636</v>
      </c>
      <c r="M78" s="3">
        <f t="shared" si="1"/>
        <v>0</v>
      </c>
    </row>
    <row r="79" spans="1:13" x14ac:dyDescent="0.4">
      <c r="A79" s="4">
        <v>1</v>
      </c>
      <c r="B79" s="3" t="s">
        <v>1050</v>
      </c>
      <c r="C79" s="89">
        <v>11205</v>
      </c>
      <c r="D79" s="3" t="s">
        <v>2065</v>
      </c>
      <c r="E79" s="4" t="s">
        <v>953</v>
      </c>
      <c r="F79" s="4" t="s">
        <v>961</v>
      </c>
      <c r="G79" s="4">
        <v>114</v>
      </c>
      <c r="H79" s="135">
        <v>71.194424417207401</v>
      </c>
      <c r="I79" s="135">
        <v>72.283502084574195</v>
      </c>
      <c r="J79" s="135">
        <v>64.011911852292997</v>
      </c>
      <c r="K79" s="135">
        <v>52.03</v>
      </c>
      <c r="L79" s="135">
        <f>VLOOKUP($C79,ข้อมูลพื้นฐานรพ_สป_ณสค61!$C$2:$S$897,17,0)</f>
        <v>64.520547945205479</v>
      </c>
      <c r="M79" s="3">
        <f t="shared" si="1"/>
        <v>0</v>
      </c>
    </row>
    <row r="80" spans="1:13" x14ac:dyDescent="0.4">
      <c r="A80" s="4">
        <v>1</v>
      </c>
      <c r="B80" s="3" t="s">
        <v>1050</v>
      </c>
      <c r="C80" s="89">
        <v>11206</v>
      </c>
      <c r="D80" s="3" t="s">
        <v>2066</v>
      </c>
      <c r="E80" s="4" t="s">
        <v>953</v>
      </c>
      <c r="F80" s="4" t="s">
        <v>958</v>
      </c>
      <c r="G80" s="4">
        <v>30</v>
      </c>
      <c r="H80" s="135">
        <v>66.657534246575295</v>
      </c>
      <c r="I80" s="135">
        <v>48.1735159817352</v>
      </c>
      <c r="J80" s="135">
        <v>57.707762557077601</v>
      </c>
      <c r="K80" s="135">
        <v>57.15</v>
      </c>
      <c r="L80" s="135">
        <f>VLOOKUP($C80,ข้อมูลพื้นฐานรพ_สป_ณสค61!$C$2:$S$897,17,0)</f>
        <v>70.25570776255708</v>
      </c>
      <c r="M80" s="3">
        <f t="shared" si="1"/>
        <v>0</v>
      </c>
    </row>
    <row r="81" spans="1:13" x14ac:dyDescent="0.4">
      <c r="A81" s="4">
        <v>1</v>
      </c>
      <c r="B81" s="3" t="s">
        <v>1050</v>
      </c>
      <c r="C81" s="89">
        <v>11207</v>
      </c>
      <c r="D81" s="3" t="s">
        <v>2067</v>
      </c>
      <c r="E81" s="4" t="s">
        <v>953</v>
      </c>
      <c r="F81" s="4" t="s">
        <v>958</v>
      </c>
      <c r="G81" s="4">
        <v>32</v>
      </c>
      <c r="H81" s="135">
        <v>56.894977168949801</v>
      </c>
      <c r="I81" s="135">
        <v>55.917808219178099</v>
      </c>
      <c r="J81" s="135">
        <v>50.986301369863</v>
      </c>
      <c r="K81" s="135">
        <v>43.55</v>
      </c>
      <c r="L81" s="135">
        <f>VLOOKUP($C81,ข้อมูลพื้นฐานรพ_สป_ณสค61!$C$2:$S$897,17,0)</f>
        <v>48.998287671232873</v>
      </c>
      <c r="M81" s="3">
        <f t="shared" si="1"/>
        <v>0</v>
      </c>
    </row>
    <row r="82" spans="1:13" x14ac:dyDescent="0.4">
      <c r="A82" s="4">
        <v>1</v>
      </c>
      <c r="B82" s="3" t="s">
        <v>1050</v>
      </c>
      <c r="C82" s="89">
        <v>11208</v>
      </c>
      <c r="D82" s="3" t="s">
        <v>2068</v>
      </c>
      <c r="E82" s="4" t="s">
        <v>953</v>
      </c>
      <c r="F82" s="4" t="s">
        <v>958</v>
      </c>
      <c r="G82" s="4">
        <v>34</v>
      </c>
      <c r="H82" s="135">
        <v>79.369863013698605</v>
      </c>
      <c r="I82" s="135">
        <v>72.401826484018301</v>
      </c>
      <c r="J82" s="135">
        <v>75.242009132420094</v>
      </c>
      <c r="K82" s="135">
        <v>49.67</v>
      </c>
      <c r="L82" s="135">
        <f>VLOOKUP($C82,ข้อมูลพื้นฐานรพ_สป_ณสค61!$C$2:$S$897,17,0)</f>
        <v>54.198227236099918</v>
      </c>
      <c r="M82" s="3">
        <f t="shared" si="1"/>
        <v>0</v>
      </c>
    </row>
    <row r="83" spans="1:13" x14ac:dyDescent="0.4">
      <c r="A83" s="4">
        <v>1</v>
      </c>
      <c r="B83" s="3" t="s">
        <v>1059</v>
      </c>
      <c r="C83" s="89">
        <v>10672</v>
      </c>
      <c r="D83" s="3" t="s">
        <v>2069</v>
      </c>
      <c r="E83" s="4" t="s">
        <v>949</v>
      </c>
      <c r="F83" s="4" t="s">
        <v>950</v>
      </c>
      <c r="G83" s="4">
        <v>755</v>
      </c>
      <c r="H83" s="135">
        <v>79.345848131236295</v>
      </c>
      <c r="I83" s="135">
        <v>86.002428471260203</v>
      </c>
      <c r="J83" s="135">
        <v>0.78087322353906896</v>
      </c>
      <c r="K83" s="135">
        <v>71.5</v>
      </c>
      <c r="L83" s="135">
        <f>VLOOKUP($C83,ข้อมูลพื้นฐานรพ_สป_ณสค61!$C$2:$S$897,17,0)</f>
        <v>92.787807311984039</v>
      </c>
      <c r="M83" s="3">
        <f t="shared" si="1"/>
        <v>1</v>
      </c>
    </row>
    <row r="84" spans="1:13" x14ac:dyDescent="0.4">
      <c r="A84" s="4">
        <v>1</v>
      </c>
      <c r="B84" s="3" t="s">
        <v>1059</v>
      </c>
      <c r="C84" s="89">
        <v>11146</v>
      </c>
      <c r="D84" s="3" t="s">
        <v>2070</v>
      </c>
      <c r="E84" s="4" t="s">
        <v>953</v>
      </c>
      <c r="F84" s="4" t="s">
        <v>958</v>
      </c>
      <c r="G84" s="4">
        <v>30</v>
      </c>
      <c r="H84" s="135">
        <v>76.109589041095902</v>
      </c>
      <c r="I84" s="135">
        <v>75.150684931506802</v>
      </c>
      <c r="J84" s="135">
        <v>56</v>
      </c>
      <c r="K84" s="135">
        <v>36.51</v>
      </c>
      <c r="L84" s="135">
        <f>VLOOKUP($C84,ข้อมูลพื้นฐานรพ_สป_ณสค61!$C$2:$S$897,17,0)</f>
        <v>66.155251141552512</v>
      </c>
      <c r="M84" s="3">
        <f t="shared" si="1"/>
        <v>0</v>
      </c>
    </row>
    <row r="85" spans="1:13" x14ac:dyDescent="0.4">
      <c r="A85" s="4">
        <v>1</v>
      </c>
      <c r="B85" s="3" t="s">
        <v>1059</v>
      </c>
      <c r="C85" s="89">
        <v>11147</v>
      </c>
      <c r="D85" s="3" t="s">
        <v>2071</v>
      </c>
      <c r="E85" s="4" t="s">
        <v>953</v>
      </c>
      <c r="F85" s="4" t="s">
        <v>961</v>
      </c>
      <c r="G85" s="4">
        <v>120</v>
      </c>
      <c r="H85" s="135">
        <v>82.129158512720196</v>
      </c>
      <c r="I85" s="135">
        <v>91.455968688845402</v>
      </c>
      <c r="J85" s="135">
        <v>88.493150684931507</v>
      </c>
      <c r="K85" s="135">
        <v>102.97</v>
      </c>
      <c r="L85" s="135">
        <f>VLOOKUP($C85,ข้อมูลพื้นฐานรพ_สป_ณสค61!$C$2:$S$897,17,0)</f>
        <v>77.248858447488587</v>
      </c>
      <c r="M85" s="3">
        <f t="shared" si="1"/>
        <v>0</v>
      </c>
    </row>
    <row r="86" spans="1:13" x14ac:dyDescent="0.4">
      <c r="A86" s="4">
        <v>1</v>
      </c>
      <c r="B86" s="3" t="s">
        <v>1059</v>
      </c>
      <c r="C86" s="89">
        <v>11148</v>
      </c>
      <c r="D86" s="3" t="s">
        <v>2072</v>
      </c>
      <c r="E86" s="4" t="s">
        <v>953</v>
      </c>
      <c r="F86" s="4" t="s">
        <v>958</v>
      </c>
      <c r="G86" s="4">
        <v>30</v>
      </c>
      <c r="H86" s="135">
        <v>83.278538812785399</v>
      </c>
      <c r="I86" s="135">
        <v>77.917808219178099</v>
      </c>
      <c r="J86" s="135">
        <v>63.278538812785399</v>
      </c>
      <c r="K86" s="135">
        <v>60.35</v>
      </c>
      <c r="L86" s="135">
        <f>VLOOKUP($C86,ข้อมูลพื้นฐานรพ_สป_ณสค61!$C$2:$S$897,17,0)</f>
        <v>78.264840182648399</v>
      </c>
      <c r="M86" s="3">
        <f t="shared" si="1"/>
        <v>0</v>
      </c>
    </row>
    <row r="87" spans="1:13" x14ac:dyDescent="0.4">
      <c r="A87" s="4">
        <v>1</v>
      </c>
      <c r="B87" s="3" t="s">
        <v>1059</v>
      </c>
      <c r="C87" s="89">
        <v>11149</v>
      </c>
      <c r="D87" s="3" t="s">
        <v>2073</v>
      </c>
      <c r="E87" s="4" t="s">
        <v>953</v>
      </c>
      <c r="F87" s="4" t="s">
        <v>958</v>
      </c>
      <c r="G87" s="4">
        <v>29</v>
      </c>
      <c r="H87" s="135">
        <v>63.5694716242661</v>
      </c>
      <c r="I87" s="135">
        <v>90.420091324200897</v>
      </c>
      <c r="J87" s="135">
        <v>99.799086757990906</v>
      </c>
      <c r="K87" s="135">
        <v>100.23</v>
      </c>
      <c r="L87" s="135">
        <f>VLOOKUP($C87,ข้อมูลพื้นฐานรพ_สป_ณสค61!$C$2:$S$897,17,0)</f>
        <v>100.40623523854511</v>
      </c>
      <c r="M87" s="3">
        <f t="shared" si="1"/>
        <v>1</v>
      </c>
    </row>
    <row r="88" spans="1:13" x14ac:dyDescent="0.4">
      <c r="A88" s="4">
        <v>1</v>
      </c>
      <c r="B88" s="3" t="s">
        <v>1059</v>
      </c>
      <c r="C88" s="89">
        <v>11150</v>
      </c>
      <c r="D88" s="3" t="s">
        <v>2074</v>
      </c>
      <c r="E88" s="4" t="s">
        <v>953</v>
      </c>
      <c r="F88" s="4" t="s">
        <v>958</v>
      </c>
      <c r="G88" s="4">
        <v>27</v>
      </c>
      <c r="H88" s="135">
        <v>60.922374429223701</v>
      </c>
      <c r="I88" s="135">
        <v>63.260273972602697</v>
      </c>
      <c r="J88" s="135">
        <v>24.328767123287701</v>
      </c>
      <c r="K88" s="135">
        <v>64.58</v>
      </c>
      <c r="L88" s="135">
        <f>VLOOKUP($C88,ข้อมูลพื้นฐานรพ_สป_ณสค61!$C$2:$S$897,17,0)</f>
        <v>80.213089802130895</v>
      </c>
      <c r="M88" s="3">
        <f t="shared" si="1"/>
        <v>1</v>
      </c>
    </row>
    <row r="89" spans="1:13" x14ac:dyDescent="0.4">
      <c r="A89" s="4">
        <v>1</v>
      </c>
      <c r="B89" s="3" t="s">
        <v>1059</v>
      </c>
      <c r="C89" s="89">
        <v>11151</v>
      </c>
      <c r="D89" s="3" t="s">
        <v>2075</v>
      </c>
      <c r="E89" s="4" t="s">
        <v>953</v>
      </c>
      <c r="F89" s="4" t="s">
        <v>958</v>
      </c>
      <c r="G89" s="4">
        <v>32</v>
      </c>
      <c r="H89" s="135">
        <v>90.772369571553497</v>
      </c>
      <c r="I89" s="135">
        <v>90.772369571553497</v>
      </c>
      <c r="J89" s="135">
        <v>76.519965024774095</v>
      </c>
      <c r="K89" s="135">
        <v>66.47</v>
      </c>
      <c r="L89" s="135">
        <f>VLOOKUP($C89,ข้อมูลพื้นฐานรพ_สป_ณสค61!$C$2:$S$897,17,0)</f>
        <v>99.863013698630141</v>
      </c>
      <c r="M89" s="3">
        <f t="shared" si="1"/>
        <v>1</v>
      </c>
    </row>
    <row r="90" spans="1:13" x14ac:dyDescent="0.4">
      <c r="A90" s="4">
        <v>1</v>
      </c>
      <c r="B90" s="3" t="s">
        <v>1059</v>
      </c>
      <c r="C90" s="89">
        <v>11152</v>
      </c>
      <c r="D90" s="3" t="s">
        <v>2076</v>
      </c>
      <c r="E90" s="4" t="s">
        <v>953</v>
      </c>
      <c r="F90" s="4" t="s">
        <v>961</v>
      </c>
      <c r="G90" s="4">
        <v>60</v>
      </c>
      <c r="H90" s="135">
        <v>58.812785388127899</v>
      </c>
      <c r="I90" s="135">
        <v>50.857744994731299</v>
      </c>
      <c r="J90" s="135">
        <v>61.791359325605903</v>
      </c>
      <c r="K90" s="135">
        <v>63.15</v>
      </c>
      <c r="L90" s="135">
        <f>VLOOKUP($C90,ข้อมูลพื้นฐานรพ_สป_ณสค61!$C$2:$S$897,17,0)</f>
        <v>74.374429223744286</v>
      </c>
      <c r="M90" s="3">
        <f t="shared" si="1"/>
        <v>0</v>
      </c>
    </row>
    <row r="91" spans="1:13" x14ac:dyDescent="0.4">
      <c r="A91" s="4">
        <v>1</v>
      </c>
      <c r="B91" s="3" t="s">
        <v>1059</v>
      </c>
      <c r="C91" s="89">
        <v>11153</v>
      </c>
      <c r="D91" s="3" t="s">
        <v>2077</v>
      </c>
      <c r="E91" s="4" t="s">
        <v>953</v>
      </c>
      <c r="F91" s="4" t="s">
        <v>958</v>
      </c>
      <c r="G91" s="4">
        <v>9</v>
      </c>
      <c r="H91" s="135">
        <v>29.0867579908676</v>
      </c>
      <c r="I91" s="135">
        <v>33.397260273972599</v>
      </c>
      <c r="J91" s="135">
        <v>28.5662100456621</v>
      </c>
      <c r="K91" s="135">
        <v>29.16</v>
      </c>
      <c r="L91" s="135">
        <f>VLOOKUP($C91,ข้อมูลพื้นฐานรพ_สป_ณสค61!$C$2:$S$897,17,0)</f>
        <v>134.06392694063928</v>
      </c>
      <c r="M91" s="3">
        <f t="shared" si="1"/>
        <v>1</v>
      </c>
    </row>
    <row r="92" spans="1:13" x14ac:dyDescent="0.4">
      <c r="A92" s="4">
        <v>1</v>
      </c>
      <c r="B92" s="3" t="s">
        <v>1059</v>
      </c>
      <c r="C92" s="89">
        <v>11154</v>
      </c>
      <c r="D92" s="3" t="s">
        <v>2078</v>
      </c>
      <c r="E92" s="4" t="s">
        <v>953</v>
      </c>
      <c r="F92" s="4" t="s">
        <v>958</v>
      </c>
      <c r="G92" s="4">
        <v>30</v>
      </c>
      <c r="H92" s="135">
        <v>96.328767123287705</v>
      </c>
      <c r="I92" s="135">
        <v>57.141552511415497</v>
      </c>
      <c r="J92" s="135">
        <v>52.940639269406397</v>
      </c>
      <c r="K92" s="135">
        <v>44.62</v>
      </c>
      <c r="L92" s="135">
        <f>VLOOKUP($C92,ข้อมูลพื้นฐานรพ_สป_ณสค61!$C$2:$S$897,17,0)</f>
        <v>61.87214611872146</v>
      </c>
      <c r="M92" s="3">
        <f t="shared" si="1"/>
        <v>0</v>
      </c>
    </row>
    <row r="93" spans="1:13" x14ac:dyDescent="0.4">
      <c r="A93" s="4">
        <v>1</v>
      </c>
      <c r="B93" s="3" t="s">
        <v>1059</v>
      </c>
      <c r="C93" s="89">
        <v>11155</v>
      </c>
      <c r="D93" s="3" t="s">
        <v>2079</v>
      </c>
      <c r="E93" s="4" t="s">
        <v>953</v>
      </c>
      <c r="F93" s="4" t="s">
        <v>958</v>
      </c>
      <c r="G93" s="4">
        <v>30</v>
      </c>
      <c r="H93" s="135">
        <v>59.123287671232902</v>
      </c>
      <c r="I93" s="135">
        <v>24.118721461187199</v>
      </c>
      <c r="J93" s="135">
        <v>63.397260273972599</v>
      </c>
      <c r="K93" s="135">
        <v>66.349999999999994</v>
      </c>
      <c r="L93" s="135">
        <f>VLOOKUP($C93,ข้อมูลพื้นฐานรพ_สป_ณสค61!$C$2:$S$897,17,0)</f>
        <v>70.502283105022826</v>
      </c>
      <c r="M93" s="3">
        <f t="shared" si="1"/>
        <v>0</v>
      </c>
    </row>
    <row r="94" spans="1:13" x14ac:dyDescent="0.4">
      <c r="A94" s="4">
        <v>1</v>
      </c>
      <c r="B94" s="3" t="s">
        <v>1059</v>
      </c>
      <c r="C94" s="89">
        <v>11156</v>
      </c>
      <c r="D94" s="3" t="s">
        <v>2080</v>
      </c>
      <c r="E94" s="4" t="s">
        <v>953</v>
      </c>
      <c r="F94" s="4" t="s">
        <v>958</v>
      </c>
      <c r="G94" s="4">
        <v>30</v>
      </c>
      <c r="H94" s="135">
        <v>63.945205479452099</v>
      </c>
      <c r="I94" s="135">
        <v>83.570776255707798</v>
      </c>
      <c r="J94" s="135">
        <v>70.6392694063927</v>
      </c>
      <c r="K94" s="135">
        <v>59.46</v>
      </c>
      <c r="L94" s="135">
        <f>VLOOKUP($C94,ข้อมูลพื้นฐานรพ_สป_ณสค61!$C$2:$S$897,17,0)</f>
        <v>62.721461187214615</v>
      </c>
      <c r="M94" s="3">
        <f t="shared" si="1"/>
        <v>0</v>
      </c>
    </row>
    <row r="95" spans="1:13" x14ac:dyDescent="0.4">
      <c r="A95" s="4">
        <v>1</v>
      </c>
      <c r="B95" s="3" t="s">
        <v>1059</v>
      </c>
      <c r="C95" s="89">
        <v>11157</v>
      </c>
      <c r="D95" s="3" t="s">
        <v>2081</v>
      </c>
      <c r="E95" s="4" t="s">
        <v>953</v>
      </c>
      <c r="F95" s="4" t="s">
        <v>958</v>
      </c>
      <c r="G95" s="4">
        <v>33</v>
      </c>
      <c r="H95" s="135">
        <v>41.3607305936073</v>
      </c>
      <c r="I95" s="135">
        <v>13.0378726833199</v>
      </c>
      <c r="J95" s="135">
        <v>48.186946011281201</v>
      </c>
      <c r="K95" s="135">
        <v>67</v>
      </c>
      <c r="L95" s="135">
        <f>VLOOKUP($C95,ข้อมูลพื้นฐานรพ_สป_ณสค61!$C$2:$S$897,17,0)</f>
        <v>69.198837691988373</v>
      </c>
      <c r="M95" s="3">
        <f t="shared" si="1"/>
        <v>0</v>
      </c>
    </row>
    <row r="96" spans="1:13" x14ac:dyDescent="0.4">
      <c r="A96" s="4">
        <v>1</v>
      </c>
      <c r="B96" s="3" t="s">
        <v>1073</v>
      </c>
      <c r="C96" s="89">
        <v>10714</v>
      </c>
      <c r="D96" s="3" t="s">
        <v>2082</v>
      </c>
      <c r="E96" s="4" t="s">
        <v>986</v>
      </c>
      <c r="F96" s="4" t="s">
        <v>1013</v>
      </c>
      <c r="G96" s="4">
        <v>411</v>
      </c>
      <c r="H96" s="135">
        <v>92.190114321901106</v>
      </c>
      <c r="I96" s="135">
        <v>91.521514515215102</v>
      </c>
      <c r="J96" s="135">
        <v>86.414025264140307</v>
      </c>
      <c r="K96" s="135">
        <v>75.13</v>
      </c>
      <c r="L96" s="135">
        <f>VLOOKUP($C96,ข้อมูลพื้นฐานรพ_สป_ณสค61!$C$2:$S$897,17,0)</f>
        <v>94.037929540379295</v>
      </c>
      <c r="M96" s="3">
        <f t="shared" si="1"/>
        <v>1</v>
      </c>
    </row>
    <row r="97" spans="1:13" x14ac:dyDescent="0.4">
      <c r="A97" s="4">
        <v>1</v>
      </c>
      <c r="B97" s="3" t="s">
        <v>1073</v>
      </c>
      <c r="C97" s="89">
        <v>11140</v>
      </c>
      <c r="D97" s="3" t="s">
        <v>2083</v>
      </c>
      <c r="E97" s="4" t="s">
        <v>953</v>
      </c>
      <c r="F97" s="4" t="s">
        <v>958</v>
      </c>
      <c r="G97" s="4">
        <v>31</v>
      </c>
      <c r="H97" s="135">
        <v>52.054794520547901</v>
      </c>
      <c r="I97" s="135">
        <v>48.404772425983197</v>
      </c>
      <c r="J97" s="135">
        <v>41.228457799381403</v>
      </c>
      <c r="K97" s="135">
        <v>35.950000000000003</v>
      </c>
      <c r="L97" s="135">
        <f>VLOOKUP($C97,ข้อมูลพื้นฐานรพ_สป_ณสค61!$C$2:$S$897,17,0)</f>
        <v>47.591692443658857</v>
      </c>
      <c r="M97" s="3">
        <f t="shared" si="1"/>
        <v>0</v>
      </c>
    </row>
    <row r="98" spans="1:13" x14ac:dyDescent="0.4">
      <c r="A98" s="4">
        <v>1</v>
      </c>
      <c r="B98" s="3" t="s">
        <v>1073</v>
      </c>
      <c r="C98" s="89">
        <v>11141</v>
      </c>
      <c r="D98" s="3" t="s">
        <v>2084</v>
      </c>
      <c r="E98" s="4" t="s">
        <v>953</v>
      </c>
      <c r="F98" s="4" t="s">
        <v>958</v>
      </c>
      <c r="G98" s="4">
        <v>30</v>
      </c>
      <c r="H98" s="135">
        <v>68.127853881278497</v>
      </c>
      <c r="I98" s="135">
        <v>62.018264840182603</v>
      </c>
      <c r="J98" s="135">
        <v>61.981735159817397</v>
      </c>
      <c r="K98" s="135">
        <v>67.510000000000005</v>
      </c>
      <c r="L98" s="135">
        <f>VLOOKUP($C98,ข้อมูลพื้นฐานรพ_สป_ณสค61!$C$2:$S$897,17,0)</f>
        <v>77.132420091324207</v>
      </c>
      <c r="M98" s="3">
        <f t="shared" si="1"/>
        <v>0</v>
      </c>
    </row>
    <row r="99" spans="1:13" x14ac:dyDescent="0.4">
      <c r="A99" s="4">
        <v>1</v>
      </c>
      <c r="B99" s="3" t="s">
        <v>1073</v>
      </c>
      <c r="C99" s="89">
        <v>11142</v>
      </c>
      <c r="D99" s="3" t="s">
        <v>2085</v>
      </c>
      <c r="E99" s="4" t="s">
        <v>953</v>
      </c>
      <c r="F99" s="4" t="s">
        <v>954</v>
      </c>
      <c r="G99" s="4">
        <v>60</v>
      </c>
      <c r="H99" s="135">
        <v>70.630136986301395</v>
      </c>
      <c r="I99" s="135">
        <v>64.3607305936073</v>
      </c>
      <c r="J99" s="135">
        <v>51.876712328767098</v>
      </c>
      <c r="K99" s="135">
        <v>71.89</v>
      </c>
      <c r="L99" s="135">
        <f>VLOOKUP($C99,ข้อมูลพื้นฐานรพ_สป_ณสค61!$C$2:$S$897,17,0)</f>
        <v>59.922374429223744</v>
      </c>
      <c r="M99" s="3">
        <f t="shared" si="1"/>
        <v>0</v>
      </c>
    </row>
    <row r="100" spans="1:13" x14ac:dyDescent="0.4">
      <c r="A100" s="4">
        <v>1</v>
      </c>
      <c r="B100" s="3" t="s">
        <v>1073</v>
      </c>
      <c r="C100" s="89">
        <v>11143</v>
      </c>
      <c r="D100" s="3" t="s">
        <v>2086</v>
      </c>
      <c r="E100" s="4" t="s">
        <v>953</v>
      </c>
      <c r="F100" s="4" t="s">
        <v>958</v>
      </c>
      <c r="G100" s="4">
        <v>30</v>
      </c>
      <c r="H100" s="135">
        <v>50.109589041095902</v>
      </c>
      <c r="I100" s="135">
        <v>53.716894977168899</v>
      </c>
      <c r="J100" s="135">
        <v>9.7716894977169009</v>
      </c>
      <c r="K100" s="135">
        <v>45.94</v>
      </c>
      <c r="L100" s="135">
        <f>VLOOKUP($C100,ข้อมูลพื้นฐานรพ_สป_ณสค61!$C$2:$S$897,17,0)</f>
        <v>43.497716894977167</v>
      </c>
      <c r="M100" s="3">
        <f t="shared" si="1"/>
        <v>0</v>
      </c>
    </row>
    <row r="101" spans="1:13" x14ac:dyDescent="0.4">
      <c r="A101" s="4">
        <v>1</v>
      </c>
      <c r="B101" s="3" t="s">
        <v>1073</v>
      </c>
      <c r="C101" s="89">
        <v>11144</v>
      </c>
      <c r="D101" s="3" t="s">
        <v>2087</v>
      </c>
      <c r="E101" s="4" t="s">
        <v>953</v>
      </c>
      <c r="F101" s="4" t="s">
        <v>958</v>
      </c>
      <c r="G101" s="4">
        <v>75</v>
      </c>
      <c r="H101" s="135">
        <v>67.242009132420094</v>
      </c>
      <c r="I101" s="135">
        <v>48.4602739726027</v>
      </c>
      <c r="J101" s="135">
        <v>48.894977168949801</v>
      </c>
      <c r="K101" s="135">
        <v>48.37</v>
      </c>
      <c r="L101" s="135">
        <f>VLOOKUP($C101,ข้อมูลพื้นฐานรพ_สป_ณสค61!$C$2:$S$897,17,0)</f>
        <v>56.968036529680369</v>
      </c>
      <c r="M101" s="3">
        <f t="shared" si="1"/>
        <v>0</v>
      </c>
    </row>
    <row r="102" spans="1:13" x14ac:dyDescent="0.4">
      <c r="A102" s="4">
        <v>1</v>
      </c>
      <c r="B102" s="3" t="s">
        <v>1073</v>
      </c>
      <c r="C102" s="89">
        <v>11145</v>
      </c>
      <c r="D102" s="3" t="s">
        <v>2088</v>
      </c>
      <c r="E102" s="4" t="s">
        <v>953</v>
      </c>
      <c r="F102" s="4" t="s">
        <v>958</v>
      </c>
      <c r="G102" s="4">
        <v>30</v>
      </c>
      <c r="H102" s="135">
        <v>56.538812785388103</v>
      </c>
      <c r="I102" s="135">
        <v>16.210045662100502</v>
      </c>
      <c r="J102" s="135">
        <v>44.776255707762601</v>
      </c>
      <c r="K102" s="135">
        <v>35.840000000000003</v>
      </c>
      <c r="L102" s="135">
        <f>VLOOKUP($C102,ข้อมูลพื้นฐานรพ_สป_ณสค61!$C$2:$S$897,17,0)</f>
        <v>40.25570776255708</v>
      </c>
      <c r="M102" s="3">
        <f t="shared" si="1"/>
        <v>0</v>
      </c>
    </row>
    <row r="103" spans="1:13" x14ac:dyDescent="0.4">
      <c r="A103" s="4">
        <v>1</v>
      </c>
      <c r="B103" s="3" t="s">
        <v>1073</v>
      </c>
      <c r="C103" s="89">
        <v>24956</v>
      </c>
      <c r="D103" s="3" t="s">
        <v>2089</v>
      </c>
      <c r="E103" s="4" t="s">
        <v>953</v>
      </c>
      <c r="F103" s="140" t="s">
        <v>980</v>
      </c>
      <c r="G103" s="140">
        <v>10</v>
      </c>
      <c r="H103" s="136">
        <v>0</v>
      </c>
      <c r="I103" s="136">
        <v>0</v>
      </c>
      <c r="J103" s="136">
        <v>0</v>
      </c>
      <c r="K103" s="136">
        <v>0</v>
      </c>
      <c r="L103" s="136">
        <f>VLOOKUP($C103,ข้อมูลพื้นฐานรพ_สป_ณสค61!$C$2:$S$897,17,0)</f>
        <v>0</v>
      </c>
      <c r="M103" s="137">
        <v>1</v>
      </c>
    </row>
    <row r="104" spans="1:13" x14ac:dyDescent="0.4">
      <c r="A104" s="4">
        <v>2</v>
      </c>
      <c r="B104" s="3" t="s">
        <v>1082</v>
      </c>
      <c r="C104" s="89">
        <v>10722</v>
      </c>
      <c r="D104" s="3" t="s">
        <v>2090</v>
      </c>
      <c r="E104" s="4" t="s">
        <v>986</v>
      </c>
      <c r="F104" s="4" t="s">
        <v>1013</v>
      </c>
      <c r="G104" s="4">
        <v>310</v>
      </c>
      <c r="H104" s="135">
        <v>81.143614670790996</v>
      </c>
      <c r="I104" s="135">
        <v>80.778612461334504</v>
      </c>
      <c r="J104" s="135">
        <v>38.899690676093698</v>
      </c>
      <c r="K104" s="135">
        <v>63.14</v>
      </c>
      <c r="L104" s="135">
        <f>VLOOKUP($C104,ข้อมูลพื้นฐานรพ_สป_ณสค61!$C$2:$S$897,17,0)</f>
        <v>67.817057003977027</v>
      </c>
      <c r="M104" s="3">
        <f t="shared" si="1"/>
        <v>0</v>
      </c>
    </row>
    <row r="105" spans="1:13" x14ac:dyDescent="0.4">
      <c r="A105" s="4">
        <v>2</v>
      </c>
      <c r="B105" s="3" t="s">
        <v>1082</v>
      </c>
      <c r="C105" s="89">
        <v>10723</v>
      </c>
      <c r="D105" s="3" t="s">
        <v>2091</v>
      </c>
      <c r="E105" s="4" t="s">
        <v>986</v>
      </c>
      <c r="F105" s="4" t="s">
        <v>1013</v>
      </c>
      <c r="G105" s="4">
        <v>365</v>
      </c>
      <c r="H105" s="135">
        <v>82.031900919497104</v>
      </c>
      <c r="I105" s="135">
        <v>82.833552261212205</v>
      </c>
      <c r="J105" s="135">
        <v>63.349221242259297</v>
      </c>
      <c r="K105" s="135">
        <v>53.24</v>
      </c>
      <c r="L105" s="135">
        <f>VLOOKUP($C105,ข้อมูลพื้นฐานรพ_สป_ณสค61!$C$2:$S$897,17,0)</f>
        <v>92.378307374741979</v>
      </c>
      <c r="M105" s="3">
        <f t="shared" si="1"/>
        <v>1</v>
      </c>
    </row>
    <row r="106" spans="1:13" x14ac:dyDescent="0.4">
      <c r="A106" s="4">
        <v>2</v>
      </c>
      <c r="B106" s="3" t="s">
        <v>1082</v>
      </c>
      <c r="C106" s="89">
        <v>11238</v>
      </c>
      <c r="D106" s="3" t="s">
        <v>2092</v>
      </c>
      <c r="E106" s="4" t="s">
        <v>953</v>
      </c>
      <c r="F106" s="4" t="s">
        <v>958</v>
      </c>
      <c r="G106" s="4">
        <v>60</v>
      </c>
      <c r="H106" s="135">
        <v>41.566210045662103</v>
      </c>
      <c r="I106" s="135">
        <v>48.515981735159798</v>
      </c>
      <c r="J106" s="135">
        <v>33.972602739726</v>
      </c>
      <c r="K106" s="135">
        <v>49.74</v>
      </c>
      <c r="L106" s="135">
        <f>VLOOKUP($C106,ข้อมูลพื้นฐานรพ_สป_ณสค61!$C$2:$S$897,17,0)</f>
        <v>50.639269406392692</v>
      </c>
      <c r="M106" s="3">
        <f t="shared" si="1"/>
        <v>0</v>
      </c>
    </row>
    <row r="107" spans="1:13" x14ac:dyDescent="0.4">
      <c r="A107" s="4">
        <v>2</v>
      </c>
      <c r="B107" s="3" t="s">
        <v>1082</v>
      </c>
      <c r="C107" s="89">
        <v>11239</v>
      </c>
      <c r="D107" s="3" t="s">
        <v>2093</v>
      </c>
      <c r="E107" s="4" t="s">
        <v>953</v>
      </c>
      <c r="F107" s="4" t="s">
        <v>958</v>
      </c>
      <c r="G107" s="4">
        <v>36</v>
      </c>
      <c r="H107" s="135">
        <v>68.946917808219197</v>
      </c>
      <c r="I107" s="135">
        <v>75.397260273972606</v>
      </c>
      <c r="J107" s="135">
        <v>57.269406392694101</v>
      </c>
      <c r="K107" s="135">
        <v>74.069999999999993</v>
      </c>
      <c r="L107" s="135">
        <f>VLOOKUP($C107,ข้อมูลพื้นฐานรพ_สป_ณสค61!$C$2:$S$897,17,0)</f>
        <v>67.336377473363768</v>
      </c>
      <c r="M107" s="3">
        <f t="shared" si="1"/>
        <v>0</v>
      </c>
    </row>
    <row r="108" spans="1:13" x14ac:dyDescent="0.4">
      <c r="A108" s="4">
        <v>2</v>
      </c>
      <c r="B108" s="3" t="s">
        <v>1082</v>
      </c>
      <c r="C108" s="89">
        <v>11240</v>
      </c>
      <c r="D108" s="3" t="s">
        <v>2094</v>
      </c>
      <c r="E108" s="4" t="s">
        <v>953</v>
      </c>
      <c r="F108" s="4" t="s">
        <v>954</v>
      </c>
      <c r="G108" s="4">
        <v>100</v>
      </c>
      <c r="H108" s="135">
        <v>79.071232876712301</v>
      </c>
      <c r="I108" s="135">
        <v>82.679452054794496</v>
      </c>
      <c r="J108" s="135">
        <v>58.216438356164403</v>
      </c>
      <c r="K108" s="135">
        <v>67.73</v>
      </c>
      <c r="L108" s="135">
        <f>VLOOKUP($C108,ข้อมูลพื้นฐานรพ_สป_ณสค61!$C$2:$S$897,17,0)</f>
        <v>94.589041095890408</v>
      </c>
      <c r="M108" s="3">
        <f t="shared" si="1"/>
        <v>1</v>
      </c>
    </row>
    <row r="109" spans="1:13" x14ac:dyDescent="0.4">
      <c r="A109" s="4">
        <v>2</v>
      </c>
      <c r="B109" s="3" t="s">
        <v>1082</v>
      </c>
      <c r="C109" s="89">
        <v>11241</v>
      </c>
      <c r="D109" s="3" t="s">
        <v>2095</v>
      </c>
      <c r="E109" s="4" t="s">
        <v>953</v>
      </c>
      <c r="F109" s="4" t="s">
        <v>961</v>
      </c>
      <c r="G109" s="4">
        <v>78</v>
      </c>
      <c r="H109" s="135">
        <v>234.86301369863</v>
      </c>
      <c r="I109" s="135">
        <v>68.968267730188998</v>
      </c>
      <c r="J109" s="135">
        <v>64.276053407317505</v>
      </c>
      <c r="K109" s="135">
        <v>56.84</v>
      </c>
      <c r="L109" s="135">
        <f>VLOOKUP($C109,ข้อมูลพื้นฐานรพ_สป_ณสค61!$C$2:$S$897,17,0)</f>
        <v>94.018264840182653</v>
      </c>
      <c r="M109" s="3">
        <f t="shared" si="1"/>
        <v>1</v>
      </c>
    </row>
    <row r="110" spans="1:13" x14ac:dyDescent="0.4">
      <c r="A110" s="4">
        <v>2</v>
      </c>
      <c r="B110" s="3" t="s">
        <v>1082</v>
      </c>
      <c r="C110" s="89">
        <v>11242</v>
      </c>
      <c r="D110" s="3" t="s">
        <v>2096</v>
      </c>
      <c r="E110" s="4" t="s">
        <v>953</v>
      </c>
      <c r="F110" s="4" t="s">
        <v>954</v>
      </c>
      <c r="G110" s="4">
        <v>75</v>
      </c>
      <c r="H110" s="135">
        <v>101.08252589375201</v>
      </c>
      <c r="I110" s="135">
        <v>82.520547945205493</v>
      </c>
      <c r="J110" s="135">
        <v>78.120547945205502</v>
      </c>
      <c r="K110" s="135">
        <v>60.47</v>
      </c>
      <c r="L110" s="135">
        <f>VLOOKUP($C110,ข้อมูลพื้นฐานรพ_สป_ณสค61!$C$2:$S$897,17,0)</f>
        <v>66.359817351598167</v>
      </c>
      <c r="M110" s="3">
        <f t="shared" si="1"/>
        <v>0</v>
      </c>
    </row>
    <row r="111" spans="1:13" x14ac:dyDescent="0.4">
      <c r="A111" s="4">
        <v>2</v>
      </c>
      <c r="B111" s="3" t="s">
        <v>1082</v>
      </c>
      <c r="C111" s="89">
        <v>11243</v>
      </c>
      <c r="D111" s="3" t="s">
        <v>2097</v>
      </c>
      <c r="E111" s="4" t="s">
        <v>953</v>
      </c>
      <c r="F111" s="4" t="s">
        <v>961</v>
      </c>
      <c r="G111" s="4">
        <v>72</v>
      </c>
      <c r="H111" s="135">
        <v>79.3607305936073</v>
      </c>
      <c r="I111" s="135">
        <v>96.151738672286598</v>
      </c>
      <c r="J111" s="135">
        <v>64.670179135932599</v>
      </c>
      <c r="K111" s="135">
        <v>34.33</v>
      </c>
      <c r="L111" s="135">
        <f>VLOOKUP($C111,ข้อมูลพื้นฐานรพ_สป_ณสค61!$C$2:$S$897,17,0)</f>
        <v>78.949771689497723</v>
      </c>
      <c r="M111" s="3">
        <f t="shared" si="1"/>
        <v>0</v>
      </c>
    </row>
    <row r="112" spans="1:13" x14ac:dyDescent="0.4">
      <c r="A112" s="4">
        <v>2</v>
      </c>
      <c r="B112" s="3" t="s">
        <v>1082</v>
      </c>
      <c r="C112" s="89">
        <v>27443</v>
      </c>
      <c r="D112" s="3" t="s">
        <v>2098</v>
      </c>
      <c r="E112" s="4" t="s">
        <v>953</v>
      </c>
      <c r="F112" s="140" t="s">
        <v>980</v>
      </c>
      <c r="G112" s="140">
        <v>0</v>
      </c>
      <c r="H112" s="136">
        <v>0</v>
      </c>
      <c r="I112" s="136">
        <v>0</v>
      </c>
      <c r="J112" s="136">
        <v>0</v>
      </c>
      <c r="K112" s="136">
        <v>0</v>
      </c>
      <c r="L112" s="136">
        <f>VLOOKUP($C112,ข้อมูลพื้นฐานรพ_สป_ณสค61!$C$2:$S$897,17,0)</f>
        <v>0</v>
      </c>
      <c r="M112" s="137">
        <v>1</v>
      </c>
    </row>
    <row r="113" spans="1:13" x14ac:dyDescent="0.4">
      <c r="A113" s="4">
        <v>2</v>
      </c>
      <c r="B113" s="3" t="s">
        <v>1093</v>
      </c>
      <c r="C113" s="89">
        <v>10676</v>
      </c>
      <c r="D113" s="3" t="s">
        <v>2099</v>
      </c>
      <c r="E113" s="4" t="s">
        <v>949</v>
      </c>
      <c r="F113" s="4" t="s">
        <v>950</v>
      </c>
      <c r="G113" s="4">
        <v>1063</v>
      </c>
      <c r="H113" s="135">
        <v>96.874421882570601</v>
      </c>
      <c r="I113" s="135">
        <v>85.721980953362802</v>
      </c>
      <c r="J113" s="135">
        <v>84.150568950630799</v>
      </c>
      <c r="K113" s="135">
        <v>72.930000000000007</v>
      </c>
      <c r="L113" s="135">
        <f>VLOOKUP($C113,ข้อมูลพื้นฐานรพ_สป_ณสค61!$C$2:$S$897,17,0)</f>
        <v>86.401113416409999</v>
      </c>
      <c r="M113" s="3">
        <f t="shared" si="1"/>
        <v>1</v>
      </c>
    </row>
    <row r="114" spans="1:13" x14ac:dyDescent="0.4">
      <c r="A114" s="4">
        <v>2</v>
      </c>
      <c r="B114" s="3" t="s">
        <v>1093</v>
      </c>
      <c r="C114" s="89">
        <v>11251</v>
      </c>
      <c r="D114" s="3" t="s">
        <v>2100</v>
      </c>
      <c r="E114" s="4" t="s">
        <v>953</v>
      </c>
      <c r="F114" s="4" t="s">
        <v>958</v>
      </c>
      <c r="G114" s="4">
        <v>30</v>
      </c>
      <c r="H114" s="135">
        <v>49.055515501081501</v>
      </c>
      <c r="I114" s="135">
        <v>54.155251141552498</v>
      </c>
      <c r="J114" s="135">
        <v>65.872146118721503</v>
      </c>
      <c r="K114" s="135">
        <v>62.05</v>
      </c>
      <c r="L114" s="135">
        <f>VLOOKUP($C114,ข้อมูลพื้นฐานรพ_สป_ณสค61!$C$2:$S$897,17,0)</f>
        <v>81.61643835616438</v>
      </c>
      <c r="M114" s="3">
        <f t="shared" si="1"/>
        <v>1</v>
      </c>
    </row>
    <row r="115" spans="1:13" x14ac:dyDescent="0.4">
      <c r="A115" s="4">
        <v>2</v>
      </c>
      <c r="B115" s="3" t="s">
        <v>1093</v>
      </c>
      <c r="C115" s="89">
        <v>11252</v>
      </c>
      <c r="D115" s="3" t="s">
        <v>2101</v>
      </c>
      <c r="E115" s="4" t="s">
        <v>953</v>
      </c>
      <c r="F115" s="4" t="s">
        <v>958</v>
      </c>
      <c r="G115" s="4">
        <v>39</v>
      </c>
      <c r="H115" s="135">
        <v>96.876712328767098</v>
      </c>
      <c r="I115" s="135">
        <v>74.520547945205493</v>
      </c>
      <c r="J115" s="135">
        <v>58.314014752370902</v>
      </c>
      <c r="K115" s="135">
        <v>96.73</v>
      </c>
      <c r="L115" s="135">
        <f>VLOOKUP($C115,ข้อมูลพื้นฐานรพ_สป_ณสค61!$C$2:$S$897,17,0)</f>
        <v>107.32701088865473</v>
      </c>
      <c r="M115" s="3">
        <f t="shared" si="1"/>
        <v>1</v>
      </c>
    </row>
    <row r="116" spans="1:13" x14ac:dyDescent="0.4">
      <c r="A116" s="4">
        <v>2</v>
      </c>
      <c r="B116" s="3" t="s">
        <v>1093</v>
      </c>
      <c r="C116" s="89">
        <v>11253</v>
      </c>
      <c r="D116" s="3" t="s">
        <v>2102</v>
      </c>
      <c r="E116" s="4" t="s">
        <v>953</v>
      </c>
      <c r="F116" s="4" t="s">
        <v>958</v>
      </c>
      <c r="G116" s="4">
        <v>30</v>
      </c>
      <c r="H116" s="135">
        <v>77.886497064579302</v>
      </c>
      <c r="I116" s="135">
        <v>85.406392694063896</v>
      </c>
      <c r="J116" s="135">
        <v>88.182648401826498</v>
      </c>
      <c r="K116" s="135">
        <v>91.74</v>
      </c>
      <c r="L116" s="135">
        <f>VLOOKUP($C116,ข้อมูลพื้นฐานรพ_สป_ณสค61!$C$2:$S$897,17,0)</f>
        <v>86.730593607305934</v>
      </c>
      <c r="M116" s="3">
        <f t="shared" si="1"/>
        <v>1</v>
      </c>
    </row>
    <row r="117" spans="1:13" x14ac:dyDescent="0.4">
      <c r="A117" s="4">
        <v>2</v>
      </c>
      <c r="B117" s="3" t="s">
        <v>1093</v>
      </c>
      <c r="C117" s="89">
        <v>11254</v>
      </c>
      <c r="D117" s="3" t="s">
        <v>2103</v>
      </c>
      <c r="E117" s="4" t="s">
        <v>953</v>
      </c>
      <c r="F117" s="4" t="s">
        <v>958</v>
      </c>
      <c r="G117" s="4">
        <v>30</v>
      </c>
      <c r="H117" s="135">
        <v>127.013698630137</v>
      </c>
      <c r="I117" s="135">
        <v>112.493150684932</v>
      </c>
      <c r="J117" s="135">
        <v>108.365296803653</v>
      </c>
      <c r="K117" s="135">
        <v>105.4</v>
      </c>
      <c r="L117" s="135">
        <f>VLOOKUP($C117,ข้อมูลพื้นฐานรพ_สป_ณสค61!$C$2:$S$897,17,0)</f>
        <v>99.662100456621005</v>
      </c>
      <c r="M117" s="3">
        <f t="shared" si="1"/>
        <v>1</v>
      </c>
    </row>
    <row r="118" spans="1:13" x14ac:dyDescent="0.4">
      <c r="A118" s="4">
        <v>2</v>
      </c>
      <c r="B118" s="3" t="s">
        <v>1093</v>
      </c>
      <c r="C118" s="89">
        <v>11255</v>
      </c>
      <c r="D118" s="3" t="s">
        <v>2104</v>
      </c>
      <c r="E118" s="4" t="s">
        <v>953</v>
      </c>
      <c r="F118" s="4" t="s">
        <v>958</v>
      </c>
      <c r="G118" s="4">
        <v>30</v>
      </c>
      <c r="H118" s="135">
        <v>101.92694063926901</v>
      </c>
      <c r="I118" s="135">
        <v>94.785388127853906</v>
      </c>
      <c r="J118" s="135">
        <v>91.488584474885798</v>
      </c>
      <c r="K118" s="135">
        <v>92.88</v>
      </c>
      <c r="L118" s="135">
        <f>VLOOKUP($C118,ข้อมูลพื้นฐานรพ_สป_ณสค61!$C$2:$S$897,17,0)</f>
        <v>90.356164383561648</v>
      </c>
      <c r="M118" s="3">
        <f t="shared" si="1"/>
        <v>1</v>
      </c>
    </row>
    <row r="119" spans="1:13" x14ac:dyDescent="0.4">
      <c r="A119" s="4">
        <v>2</v>
      </c>
      <c r="B119" s="3" t="s">
        <v>1093</v>
      </c>
      <c r="C119" s="89">
        <v>11256</v>
      </c>
      <c r="D119" s="3" t="s">
        <v>2105</v>
      </c>
      <c r="E119" s="4" t="s">
        <v>953</v>
      </c>
      <c r="F119" s="4" t="s">
        <v>958</v>
      </c>
      <c r="G119" s="4">
        <v>120</v>
      </c>
      <c r="H119" s="135">
        <v>85.644641418211094</v>
      </c>
      <c r="I119" s="135">
        <v>74.7502014504432</v>
      </c>
      <c r="J119" s="135">
        <v>85.072522159548797</v>
      </c>
      <c r="K119" s="135">
        <v>87.24</v>
      </c>
      <c r="L119" s="135">
        <f>VLOOKUP($C119,ข้อมูลพื้นฐานรพ_สป_ณสค61!$C$2:$S$897,17,0)</f>
        <v>56.420091324200911</v>
      </c>
      <c r="M119" s="3">
        <f t="shared" si="1"/>
        <v>0</v>
      </c>
    </row>
    <row r="120" spans="1:13" x14ac:dyDescent="0.4">
      <c r="A120" s="4">
        <v>2</v>
      </c>
      <c r="B120" s="3" t="s">
        <v>1093</v>
      </c>
      <c r="C120" s="89">
        <v>11257</v>
      </c>
      <c r="D120" s="3" t="s">
        <v>2106</v>
      </c>
      <c r="E120" s="4" t="s">
        <v>953</v>
      </c>
      <c r="F120" s="4" t="s">
        <v>958</v>
      </c>
      <c r="G120" s="4">
        <v>30</v>
      </c>
      <c r="H120" s="135">
        <v>69.292237442922399</v>
      </c>
      <c r="I120" s="135">
        <v>70.474885844748897</v>
      </c>
      <c r="J120" s="135">
        <v>50.684931506849303</v>
      </c>
      <c r="K120" s="135">
        <v>71.42</v>
      </c>
      <c r="L120" s="135">
        <f>VLOOKUP($C120,ข้อมูลพื้นฐานรพ_สป_ณสค61!$C$2:$S$897,17,0)</f>
        <v>84.182648401826484</v>
      </c>
      <c r="M120" s="3">
        <f t="shared" si="1"/>
        <v>1</v>
      </c>
    </row>
    <row r="121" spans="1:13" x14ac:dyDescent="0.4">
      <c r="A121" s="4">
        <v>2</v>
      </c>
      <c r="B121" s="3" t="s">
        <v>1093</v>
      </c>
      <c r="C121" s="89">
        <v>11455</v>
      </c>
      <c r="D121" s="3" t="s">
        <v>2107</v>
      </c>
      <c r="E121" s="4" t="s">
        <v>953</v>
      </c>
      <c r="F121" s="4" t="s">
        <v>961</v>
      </c>
      <c r="G121" s="4">
        <v>90</v>
      </c>
      <c r="H121" s="135">
        <v>70.036529680365305</v>
      </c>
      <c r="I121" s="135">
        <v>61.306381556966301</v>
      </c>
      <c r="J121" s="135">
        <v>56.100902104911498</v>
      </c>
      <c r="K121" s="135">
        <v>77.17</v>
      </c>
      <c r="L121" s="135">
        <f>VLOOKUP($C121,ข้อมูลพื้นฐานรพ_สป_ณสค61!$C$2:$S$897,17,0)</f>
        <v>76.55403348554033</v>
      </c>
      <c r="M121" s="3">
        <f t="shared" si="1"/>
        <v>0</v>
      </c>
    </row>
    <row r="122" spans="1:13" x14ac:dyDescent="0.4">
      <c r="A122" s="4">
        <v>2</v>
      </c>
      <c r="B122" s="3" t="s">
        <v>1104</v>
      </c>
      <c r="C122" s="89">
        <v>10727</v>
      </c>
      <c r="D122" s="3" t="s">
        <v>2108</v>
      </c>
      <c r="E122" s="4" t="s">
        <v>986</v>
      </c>
      <c r="F122" s="4" t="s">
        <v>1013</v>
      </c>
      <c r="G122" s="4">
        <v>509</v>
      </c>
      <c r="H122" s="135">
        <v>104.231773286326</v>
      </c>
      <c r="I122" s="135">
        <v>95.107785881529693</v>
      </c>
      <c r="J122" s="135">
        <v>94.040423069677303</v>
      </c>
      <c r="K122" s="135">
        <v>84.11</v>
      </c>
      <c r="L122" s="135">
        <f>VLOOKUP($C122,ข้อมูลพื้นฐานรพ_สป_ณสค61!$C$2:$S$897,17,0)</f>
        <v>99.393384826546821</v>
      </c>
      <c r="M122" s="3">
        <f t="shared" si="1"/>
        <v>1</v>
      </c>
    </row>
    <row r="123" spans="1:13" x14ac:dyDescent="0.4">
      <c r="A123" s="4">
        <v>2</v>
      </c>
      <c r="B123" s="3" t="s">
        <v>1104</v>
      </c>
      <c r="C123" s="89">
        <v>11264</v>
      </c>
      <c r="D123" s="3" t="s">
        <v>2109</v>
      </c>
      <c r="E123" s="4" t="s">
        <v>953</v>
      </c>
      <c r="F123" s="4" t="s">
        <v>958</v>
      </c>
      <c r="G123" s="4">
        <v>60</v>
      </c>
      <c r="H123" s="135">
        <v>78.223091976516599</v>
      </c>
      <c r="I123" s="135">
        <v>93.945205479452099</v>
      </c>
      <c r="J123" s="135">
        <v>87.557077625570798</v>
      </c>
      <c r="K123" s="135">
        <v>82.12</v>
      </c>
      <c r="L123" s="135">
        <f>VLOOKUP($C123,ข้อมูลพื้นฐานรพ_สป_ณสค61!$C$2:$S$897,17,0)</f>
        <v>83.785388127853878</v>
      </c>
      <c r="M123" s="3">
        <f t="shared" si="1"/>
        <v>1</v>
      </c>
    </row>
    <row r="124" spans="1:13" x14ac:dyDescent="0.4">
      <c r="A124" s="4">
        <v>2</v>
      </c>
      <c r="B124" s="3" t="s">
        <v>1104</v>
      </c>
      <c r="C124" s="89">
        <v>11265</v>
      </c>
      <c r="D124" s="3" t="s">
        <v>2110</v>
      </c>
      <c r="E124" s="4" t="s">
        <v>953</v>
      </c>
      <c r="F124" s="4" t="s">
        <v>961</v>
      </c>
      <c r="G124" s="4">
        <v>190</v>
      </c>
      <c r="H124" s="135">
        <v>104.547945205479</v>
      </c>
      <c r="I124" s="135">
        <v>59.2836618777147</v>
      </c>
      <c r="J124" s="135">
        <v>46.976277981957899</v>
      </c>
      <c r="K124" s="135">
        <v>63.02</v>
      </c>
      <c r="L124" s="135">
        <f>VLOOKUP($C124,ข้อมูลพื้นฐานรพ_สป_ณสค61!$C$2:$S$897,17,0)</f>
        <v>81.788031723143476</v>
      </c>
      <c r="M124" s="3">
        <f t="shared" si="1"/>
        <v>1</v>
      </c>
    </row>
    <row r="125" spans="1:13" x14ac:dyDescent="0.4">
      <c r="A125" s="4">
        <v>2</v>
      </c>
      <c r="B125" s="3" t="s">
        <v>1104</v>
      </c>
      <c r="C125" s="89">
        <v>11266</v>
      </c>
      <c r="D125" s="3" t="s">
        <v>2111</v>
      </c>
      <c r="E125" s="4" t="s">
        <v>953</v>
      </c>
      <c r="F125" s="4" t="s">
        <v>961</v>
      </c>
      <c r="G125" s="4">
        <v>240</v>
      </c>
      <c r="H125" s="135">
        <v>95.498630136986307</v>
      </c>
      <c r="I125" s="135">
        <v>90.202739726027403</v>
      </c>
      <c r="J125" s="135">
        <v>74.382191780821898</v>
      </c>
      <c r="K125" s="135">
        <v>74.459999999999994</v>
      </c>
      <c r="L125" s="135">
        <f>VLOOKUP($C125,ข้อมูลพื้นฐานรพ_สป_ณสค61!$C$2:$S$897,17,0)</f>
        <v>71.115296803652967</v>
      </c>
      <c r="M125" s="3">
        <f t="shared" si="1"/>
        <v>0</v>
      </c>
    </row>
    <row r="126" spans="1:13" x14ac:dyDescent="0.4">
      <c r="A126" s="4">
        <v>2</v>
      </c>
      <c r="B126" s="3" t="s">
        <v>1104</v>
      </c>
      <c r="C126" s="89">
        <v>11267</v>
      </c>
      <c r="D126" s="3" t="s">
        <v>2112</v>
      </c>
      <c r="E126" s="4" t="s">
        <v>953</v>
      </c>
      <c r="F126" s="4" t="s">
        <v>958</v>
      </c>
      <c r="G126" s="4">
        <v>58</v>
      </c>
      <c r="H126" s="135">
        <v>77.554171855541696</v>
      </c>
      <c r="I126" s="135">
        <v>59.296173830892798</v>
      </c>
      <c r="J126" s="135">
        <v>59.2914501653283</v>
      </c>
      <c r="K126" s="135">
        <v>52.74</v>
      </c>
      <c r="L126" s="135">
        <f>VLOOKUP($C126,ข้อมูลพื้นฐานรพ_สป_ณสค61!$C$2:$S$897,17,0)</f>
        <v>57.387812942843645</v>
      </c>
      <c r="M126" s="3">
        <f t="shared" si="1"/>
        <v>0</v>
      </c>
    </row>
    <row r="127" spans="1:13" x14ac:dyDescent="0.4">
      <c r="A127" s="4">
        <v>2</v>
      </c>
      <c r="B127" s="3" t="s">
        <v>1104</v>
      </c>
      <c r="C127" s="89">
        <v>11268</v>
      </c>
      <c r="D127" s="3" t="s">
        <v>2113</v>
      </c>
      <c r="E127" s="4" t="s">
        <v>953</v>
      </c>
      <c r="F127" s="4" t="s">
        <v>954</v>
      </c>
      <c r="G127" s="4">
        <v>73</v>
      </c>
      <c r="H127" s="135">
        <v>157.29680365296801</v>
      </c>
      <c r="I127" s="135">
        <v>123.06624132107299</v>
      </c>
      <c r="J127" s="135">
        <v>96.322011634453006</v>
      </c>
      <c r="K127" s="135">
        <v>109.17</v>
      </c>
      <c r="L127" s="135">
        <f>VLOOKUP($C127,ข้อมูลพื้นฐานรพ_สป_ณสค61!$C$2:$S$897,17,0)</f>
        <v>120.82567085757178</v>
      </c>
      <c r="M127" s="3">
        <f t="shared" si="1"/>
        <v>1</v>
      </c>
    </row>
    <row r="128" spans="1:13" x14ac:dyDescent="0.4">
      <c r="A128" s="4">
        <v>2</v>
      </c>
      <c r="B128" s="3" t="s">
        <v>1104</v>
      </c>
      <c r="C128" s="89">
        <v>11269</v>
      </c>
      <c r="D128" s="3" t="s">
        <v>2114</v>
      </c>
      <c r="E128" s="4" t="s">
        <v>953</v>
      </c>
      <c r="F128" s="4" t="s">
        <v>958</v>
      </c>
      <c r="G128" s="4">
        <v>60</v>
      </c>
      <c r="H128" s="135">
        <v>85.161802660313697</v>
      </c>
      <c r="I128" s="135">
        <v>65.293759512937598</v>
      </c>
      <c r="J128" s="135">
        <v>71.491628614916294</v>
      </c>
      <c r="K128" s="135">
        <v>66.319999999999993</v>
      </c>
      <c r="L128" s="135">
        <f>VLOOKUP($C128,ข้อมูลพื้นฐานรพ_สป_ณสค61!$C$2:$S$897,17,0)</f>
        <v>102.21461187214612</v>
      </c>
      <c r="M128" s="3">
        <f t="shared" si="1"/>
        <v>1</v>
      </c>
    </row>
    <row r="129" spans="1:13" x14ac:dyDescent="0.4">
      <c r="A129" s="4">
        <v>2</v>
      </c>
      <c r="B129" s="3" t="s">
        <v>1104</v>
      </c>
      <c r="C129" s="89">
        <v>11270</v>
      </c>
      <c r="D129" s="3" t="s">
        <v>2115</v>
      </c>
      <c r="E129" s="4" t="s">
        <v>953</v>
      </c>
      <c r="F129" s="4" t="s">
        <v>980</v>
      </c>
      <c r="G129" s="4">
        <v>14</v>
      </c>
      <c r="H129" s="135">
        <v>66.500622665006205</v>
      </c>
      <c r="I129" s="135">
        <v>66.550435865504397</v>
      </c>
      <c r="J129" s="135">
        <v>0</v>
      </c>
      <c r="K129" s="135">
        <v>76.64</v>
      </c>
      <c r="L129" s="135">
        <f>VLOOKUP($C129,ข้อมูลพื้นฐานรพ_สป_ณสค61!$C$2:$S$897,17,0)</f>
        <v>66.555772994129157</v>
      </c>
      <c r="M129" s="3">
        <f t="shared" si="1"/>
        <v>0</v>
      </c>
    </row>
    <row r="130" spans="1:13" x14ac:dyDescent="0.4">
      <c r="A130" s="4">
        <v>2</v>
      </c>
      <c r="B130" s="3" t="s">
        <v>1104</v>
      </c>
      <c r="C130" s="89">
        <v>11271</v>
      </c>
      <c r="D130" s="3" t="s">
        <v>2116</v>
      </c>
      <c r="E130" s="4" t="s">
        <v>953</v>
      </c>
      <c r="F130" s="4" t="s">
        <v>958</v>
      </c>
      <c r="G130" s="4">
        <v>30</v>
      </c>
      <c r="H130" s="135">
        <v>107.424657534247</v>
      </c>
      <c r="I130" s="135">
        <v>78.340943683409407</v>
      </c>
      <c r="J130" s="135">
        <v>38.554033485540302</v>
      </c>
      <c r="K130" s="135">
        <v>58.94</v>
      </c>
      <c r="L130" s="135">
        <f>VLOOKUP($C130,ข้อมูลพื้นฐานรพ_สป_ณสค61!$C$2:$S$897,17,0)</f>
        <v>76.949771689497723</v>
      </c>
      <c r="M130" s="3">
        <f t="shared" si="1"/>
        <v>0</v>
      </c>
    </row>
    <row r="131" spans="1:13" x14ac:dyDescent="0.4">
      <c r="A131" s="4">
        <v>2</v>
      </c>
      <c r="B131" s="3" t="s">
        <v>1104</v>
      </c>
      <c r="C131" s="89">
        <v>11272</v>
      </c>
      <c r="D131" s="3" t="s">
        <v>2117</v>
      </c>
      <c r="E131" s="4" t="s">
        <v>953</v>
      </c>
      <c r="F131" s="4" t="s">
        <v>958</v>
      </c>
      <c r="G131" s="4">
        <v>30</v>
      </c>
      <c r="H131" s="135">
        <v>66.554794520547901</v>
      </c>
      <c r="I131" s="135">
        <v>87.388127853881301</v>
      </c>
      <c r="J131" s="135">
        <v>44.894977168949801</v>
      </c>
      <c r="K131" s="135">
        <v>90.59</v>
      </c>
      <c r="L131" s="135">
        <f>VLOOKUP($C131,ข้อมูลพื้นฐานรพ_สป_ณสค61!$C$2:$S$897,17,0)</f>
        <v>78.584474885844756</v>
      </c>
      <c r="M131" s="3">
        <f t="shared" ref="M131:M193" si="2">IF(L131&gt;=80,1,0)</f>
        <v>0</v>
      </c>
    </row>
    <row r="132" spans="1:13" x14ac:dyDescent="0.4">
      <c r="A132" s="4">
        <v>2</v>
      </c>
      <c r="B132" s="3" t="s">
        <v>1104</v>
      </c>
      <c r="C132" s="89">
        <v>11457</v>
      </c>
      <c r="D132" s="3" t="s">
        <v>2118</v>
      </c>
      <c r="E132" s="4" t="s">
        <v>953</v>
      </c>
      <c r="F132" s="4" t="s">
        <v>954</v>
      </c>
      <c r="G132" s="4">
        <v>121</v>
      </c>
      <c r="H132" s="135">
        <v>75.636840571261999</v>
      </c>
      <c r="I132" s="135">
        <v>68.565126538193596</v>
      </c>
      <c r="J132" s="135">
        <v>52.902252147666601</v>
      </c>
      <c r="K132" s="135">
        <v>72.78</v>
      </c>
      <c r="L132" s="135">
        <f>VLOOKUP($C132,ข้อมูลพื้นฐานรพ_สป_ณสค61!$C$2:$S$897,17,0)</f>
        <v>77.593116721385712</v>
      </c>
      <c r="M132" s="3">
        <f t="shared" si="2"/>
        <v>0</v>
      </c>
    </row>
    <row r="133" spans="1:13" x14ac:dyDescent="0.4">
      <c r="A133" s="4">
        <v>2</v>
      </c>
      <c r="B133" s="3" t="s">
        <v>1116</v>
      </c>
      <c r="C133" s="89">
        <v>10724</v>
      </c>
      <c r="D133" s="3" t="s">
        <v>2119</v>
      </c>
      <c r="E133" s="4" t="s">
        <v>986</v>
      </c>
      <c r="F133" s="4" t="s">
        <v>1013</v>
      </c>
      <c r="G133" s="4">
        <v>320</v>
      </c>
      <c r="H133" s="135">
        <v>75.107020547945197</v>
      </c>
      <c r="I133" s="135">
        <v>70.269691780821901</v>
      </c>
      <c r="J133" s="135">
        <v>47.815924657534197</v>
      </c>
      <c r="K133" s="135">
        <v>66.14</v>
      </c>
      <c r="L133" s="135">
        <f>VLOOKUP($C133,ข้อมูลพื้นฐานรพ_สป_ณสค61!$C$2:$S$897,17,0)</f>
        <v>74.966609589041099</v>
      </c>
      <c r="M133" s="3">
        <f t="shared" si="2"/>
        <v>0</v>
      </c>
    </row>
    <row r="134" spans="1:13" x14ac:dyDescent="0.4">
      <c r="A134" s="4">
        <v>2</v>
      </c>
      <c r="B134" s="3" t="s">
        <v>1116</v>
      </c>
      <c r="C134" s="89">
        <v>10725</v>
      </c>
      <c r="D134" s="3" t="s">
        <v>2120</v>
      </c>
      <c r="E134" s="4" t="s">
        <v>986</v>
      </c>
      <c r="F134" s="4" t="s">
        <v>987</v>
      </c>
      <c r="G134" s="4">
        <v>307</v>
      </c>
      <c r="H134" s="135">
        <v>68.269153540671994</v>
      </c>
      <c r="I134" s="135">
        <v>76.772778238190398</v>
      </c>
      <c r="J134" s="135">
        <v>56.062984448886098</v>
      </c>
      <c r="K134" s="135">
        <v>70.569999999999993</v>
      </c>
      <c r="L134" s="135">
        <f>VLOOKUP($C134,ข้อมูลพื้นฐานรพ_สป_ณสค61!$C$2:$S$897,17,0)</f>
        <v>78.257998304404083</v>
      </c>
      <c r="M134" s="3">
        <f t="shared" si="2"/>
        <v>0</v>
      </c>
    </row>
    <row r="135" spans="1:13" x14ac:dyDescent="0.4">
      <c r="A135" s="4">
        <v>2</v>
      </c>
      <c r="B135" s="3" t="s">
        <v>1116</v>
      </c>
      <c r="C135" s="89">
        <v>11244</v>
      </c>
      <c r="D135" s="3" t="s">
        <v>2121</v>
      </c>
      <c r="E135" s="4" t="s">
        <v>953</v>
      </c>
      <c r="F135" s="4" t="s">
        <v>958</v>
      </c>
      <c r="G135" s="4">
        <v>35</v>
      </c>
      <c r="H135" s="135">
        <v>63.299847792998499</v>
      </c>
      <c r="I135" s="135">
        <v>67.702544031311106</v>
      </c>
      <c r="J135" s="135">
        <v>71.397260273972606</v>
      </c>
      <c r="K135" s="135">
        <v>59.38</v>
      </c>
      <c r="L135" s="135">
        <f>VLOOKUP($C135,ข้อมูลพื้นฐานรพ_สป_ณสค61!$C$2:$S$897,17,0)</f>
        <v>54.544031311154598</v>
      </c>
      <c r="M135" s="3">
        <f t="shared" si="2"/>
        <v>0</v>
      </c>
    </row>
    <row r="136" spans="1:13" x14ac:dyDescent="0.4">
      <c r="A136" s="4">
        <v>2</v>
      </c>
      <c r="B136" s="3" t="s">
        <v>1116</v>
      </c>
      <c r="C136" s="89">
        <v>11245</v>
      </c>
      <c r="D136" s="3" t="s">
        <v>2122</v>
      </c>
      <c r="E136" s="4" t="s">
        <v>953</v>
      </c>
      <c r="F136" s="4" t="s">
        <v>958</v>
      </c>
      <c r="G136" s="4">
        <v>40</v>
      </c>
      <c r="H136" s="135">
        <v>63.432129514321304</v>
      </c>
      <c r="I136" s="135">
        <v>87.445205479452099</v>
      </c>
      <c r="J136" s="135">
        <v>90.664383561643803</v>
      </c>
      <c r="K136" s="135">
        <v>94.3</v>
      </c>
      <c r="L136" s="135">
        <f>VLOOKUP($C136,ข้อมูลพื้นฐานรพ_สป_ณสค61!$C$2:$S$897,17,0)</f>
        <v>97.178082191780817</v>
      </c>
      <c r="M136" s="3">
        <f t="shared" si="2"/>
        <v>1</v>
      </c>
    </row>
    <row r="137" spans="1:13" x14ac:dyDescent="0.4">
      <c r="A137" s="4">
        <v>2</v>
      </c>
      <c r="B137" s="3" t="s">
        <v>1116</v>
      </c>
      <c r="C137" s="89">
        <v>11246</v>
      </c>
      <c r="D137" s="3" t="s">
        <v>2123</v>
      </c>
      <c r="E137" s="4" t="s">
        <v>953</v>
      </c>
      <c r="F137" s="4" t="s">
        <v>958</v>
      </c>
      <c r="G137" s="4">
        <v>34</v>
      </c>
      <c r="H137" s="135">
        <v>64.581430745814302</v>
      </c>
      <c r="I137" s="135">
        <v>67.904915390813898</v>
      </c>
      <c r="J137" s="135">
        <v>70.604351329572907</v>
      </c>
      <c r="K137" s="135">
        <v>69.58</v>
      </c>
      <c r="L137" s="135">
        <f>VLOOKUP($C137,ข้อมูลพื้นฐานรพ_สป_ณสค61!$C$2:$S$897,17,0)</f>
        <v>77.558420628525383</v>
      </c>
      <c r="M137" s="3">
        <f t="shared" si="2"/>
        <v>0</v>
      </c>
    </row>
    <row r="138" spans="1:13" x14ac:dyDescent="0.4">
      <c r="A138" s="4">
        <v>2</v>
      </c>
      <c r="B138" s="3" t="s">
        <v>1116</v>
      </c>
      <c r="C138" s="89">
        <v>11247</v>
      </c>
      <c r="D138" s="3" t="s">
        <v>2124</v>
      </c>
      <c r="E138" s="4" t="s">
        <v>953</v>
      </c>
      <c r="F138" s="4" t="s">
        <v>958</v>
      </c>
      <c r="G138" s="4">
        <v>70</v>
      </c>
      <c r="H138" s="135">
        <v>58.314014752370902</v>
      </c>
      <c r="I138" s="135">
        <v>67.158512720156594</v>
      </c>
      <c r="J138" s="135">
        <v>72.168297455968698</v>
      </c>
      <c r="K138" s="135">
        <v>65.48</v>
      </c>
      <c r="L138" s="135">
        <f>VLOOKUP($C138,ข้อมูลพื้นฐานรพ_สป_ณสค61!$C$2:$S$897,17,0)</f>
        <v>65.483365949119374</v>
      </c>
      <c r="M138" s="3">
        <f t="shared" si="2"/>
        <v>0</v>
      </c>
    </row>
    <row r="139" spans="1:13" x14ac:dyDescent="0.4">
      <c r="A139" s="4">
        <v>2</v>
      </c>
      <c r="B139" s="3" t="s">
        <v>1116</v>
      </c>
      <c r="C139" s="89">
        <v>11248</v>
      </c>
      <c r="D139" s="3" t="s">
        <v>2125</v>
      </c>
      <c r="E139" s="4" t="s">
        <v>953</v>
      </c>
      <c r="F139" s="4" t="s">
        <v>961</v>
      </c>
      <c r="G139" s="4">
        <v>106</v>
      </c>
      <c r="H139" s="135">
        <v>53.207762557077601</v>
      </c>
      <c r="I139" s="135">
        <v>58.886017058671499</v>
      </c>
      <c r="J139" s="135">
        <v>45.122770741793701</v>
      </c>
      <c r="K139" s="135">
        <v>63.72</v>
      </c>
      <c r="L139" s="135">
        <f>VLOOKUP($C139,ข้อมูลพื้นฐานรพ_สป_ณสค61!$C$2:$S$897,17,0)</f>
        <v>78.485396743344538</v>
      </c>
      <c r="M139" s="3">
        <f t="shared" si="2"/>
        <v>0</v>
      </c>
    </row>
    <row r="140" spans="1:13" x14ac:dyDescent="0.4">
      <c r="A140" s="4">
        <v>2</v>
      </c>
      <c r="B140" s="3" t="s">
        <v>1116</v>
      </c>
      <c r="C140" s="89">
        <v>11249</v>
      </c>
      <c r="D140" s="3" t="s">
        <v>2126</v>
      </c>
      <c r="E140" s="4" t="s">
        <v>953</v>
      </c>
      <c r="F140" s="4" t="s">
        <v>958</v>
      </c>
      <c r="G140" s="4">
        <v>31</v>
      </c>
      <c r="H140" s="135">
        <v>32.200913242009101</v>
      </c>
      <c r="I140" s="135">
        <v>30.322580645161299</v>
      </c>
      <c r="J140" s="135">
        <v>30.296067167476799</v>
      </c>
      <c r="K140" s="135">
        <v>34.590000000000003</v>
      </c>
      <c r="L140" s="135">
        <f>VLOOKUP($C140,ข้อมูลพื้นฐานรพ_สป_ณสค61!$C$2:$S$897,17,0)</f>
        <v>31.506849315068493</v>
      </c>
      <c r="M140" s="3">
        <f t="shared" si="2"/>
        <v>0</v>
      </c>
    </row>
    <row r="141" spans="1:13" x14ac:dyDescent="0.4">
      <c r="A141" s="4">
        <v>2</v>
      </c>
      <c r="B141" s="3" t="s">
        <v>1116</v>
      </c>
      <c r="C141" s="89">
        <v>11250</v>
      </c>
      <c r="D141" s="3" t="s">
        <v>2127</v>
      </c>
      <c r="E141" s="4" t="s">
        <v>953</v>
      </c>
      <c r="F141" s="4" t="s">
        <v>958</v>
      </c>
      <c r="G141" s="4">
        <v>43</v>
      </c>
      <c r="H141" s="135">
        <v>53.532972284166902</v>
      </c>
      <c r="I141" s="135">
        <v>46.804714877349497</v>
      </c>
      <c r="J141" s="135">
        <v>55.750238929595398</v>
      </c>
      <c r="K141" s="135">
        <v>66.150000000000006</v>
      </c>
      <c r="L141" s="135">
        <f>VLOOKUP($C141,ข้อมูลพื้นฐานรพ_สป_ณสค61!$C$2:$S$897,17,0)</f>
        <v>64.428161834979292</v>
      </c>
      <c r="M141" s="3">
        <f t="shared" si="2"/>
        <v>0</v>
      </c>
    </row>
    <row r="142" spans="1:13" x14ac:dyDescent="0.4">
      <c r="A142" s="4">
        <v>2</v>
      </c>
      <c r="B142" s="3" t="s">
        <v>1126</v>
      </c>
      <c r="C142" s="89">
        <v>10673</v>
      </c>
      <c r="D142" s="3" t="s">
        <v>2128</v>
      </c>
      <c r="E142" s="4" t="s">
        <v>949</v>
      </c>
      <c r="F142" s="4" t="s">
        <v>950</v>
      </c>
      <c r="G142" s="4">
        <v>620</v>
      </c>
      <c r="H142" s="135">
        <v>101.33716305788801</v>
      </c>
      <c r="I142" s="135">
        <v>103.25011047282401</v>
      </c>
      <c r="J142" s="135">
        <v>108.94343791427301</v>
      </c>
      <c r="K142" s="135">
        <v>97.95</v>
      </c>
      <c r="L142" s="135">
        <f>VLOOKUP($C142,ข้อมูลพื้นฐานรพ_สป_ณสค61!$C$2:$S$897,17,0)</f>
        <v>107.60362350861688</v>
      </c>
      <c r="M142" s="3">
        <f t="shared" si="2"/>
        <v>1</v>
      </c>
    </row>
    <row r="143" spans="1:13" x14ac:dyDescent="0.4">
      <c r="A143" s="4">
        <v>2</v>
      </c>
      <c r="B143" s="3" t="s">
        <v>1126</v>
      </c>
      <c r="C143" s="89">
        <v>11158</v>
      </c>
      <c r="D143" s="3" t="s">
        <v>2129</v>
      </c>
      <c r="E143" s="4" t="s">
        <v>953</v>
      </c>
      <c r="F143" s="4" t="s">
        <v>958</v>
      </c>
      <c r="G143" s="4">
        <v>34</v>
      </c>
      <c r="H143" s="135">
        <v>79.086757990867596</v>
      </c>
      <c r="I143" s="135">
        <v>51.829170024174097</v>
      </c>
      <c r="J143" s="135">
        <v>50.491539081386001</v>
      </c>
      <c r="K143" s="135">
        <v>38.96</v>
      </c>
      <c r="L143" s="135">
        <f>VLOOKUP($C143,ข้อมูลพื้นฐานรพ_สป_ณสค61!$C$2:$S$897,17,0)</f>
        <v>30.765511684125705</v>
      </c>
      <c r="M143" s="3">
        <f t="shared" si="2"/>
        <v>0</v>
      </c>
    </row>
    <row r="144" spans="1:13" x14ac:dyDescent="0.4">
      <c r="A144" s="4">
        <v>2</v>
      </c>
      <c r="B144" s="3" t="s">
        <v>1126</v>
      </c>
      <c r="C144" s="89">
        <v>11159</v>
      </c>
      <c r="D144" s="3" t="s">
        <v>2130</v>
      </c>
      <c r="E144" s="4" t="s">
        <v>953</v>
      </c>
      <c r="F144" s="4" t="s">
        <v>958</v>
      </c>
      <c r="G144" s="4">
        <v>35</v>
      </c>
      <c r="H144" s="135">
        <v>45.121765601217703</v>
      </c>
      <c r="I144" s="135">
        <v>60.1455479452055</v>
      </c>
      <c r="J144" s="135">
        <v>59.888698630137</v>
      </c>
      <c r="K144" s="135">
        <v>56.56</v>
      </c>
      <c r="L144" s="135">
        <f>VLOOKUP($C144,ข้อมูลพื้นฐานรพ_สป_ณสค61!$C$2:$S$897,17,0)</f>
        <v>55.6320939334638</v>
      </c>
      <c r="M144" s="3">
        <f t="shared" si="2"/>
        <v>0</v>
      </c>
    </row>
    <row r="145" spans="1:13" x14ac:dyDescent="0.4">
      <c r="A145" s="4">
        <v>2</v>
      </c>
      <c r="B145" s="3" t="s">
        <v>1126</v>
      </c>
      <c r="C145" s="89">
        <v>11160</v>
      </c>
      <c r="D145" s="3" t="s">
        <v>2131</v>
      </c>
      <c r="E145" s="4" t="s">
        <v>953</v>
      </c>
      <c r="F145" s="4" t="s">
        <v>954</v>
      </c>
      <c r="G145" s="4">
        <v>34</v>
      </c>
      <c r="H145" s="135">
        <v>76.334690855238804</v>
      </c>
      <c r="I145" s="135">
        <v>73.242009132420094</v>
      </c>
      <c r="J145" s="135">
        <v>61.908675799086801</v>
      </c>
      <c r="K145" s="135">
        <v>68.37</v>
      </c>
      <c r="L145" s="135">
        <f>VLOOKUP($C145,ข้อมูลพื้นฐานรพ_สป_ณสค61!$C$2:$S$897,17,0)</f>
        <v>66.7365028203062</v>
      </c>
      <c r="M145" s="3">
        <f t="shared" si="2"/>
        <v>0</v>
      </c>
    </row>
    <row r="146" spans="1:13" x14ac:dyDescent="0.4">
      <c r="A146" s="4">
        <v>2</v>
      </c>
      <c r="B146" s="3" t="s">
        <v>1126</v>
      </c>
      <c r="C146" s="89">
        <v>11161</v>
      </c>
      <c r="D146" s="3" t="s">
        <v>2132</v>
      </c>
      <c r="E146" s="4" t="s">
        <v>953</v>
      </c>
      <c r="F146" s="4" t="s">
        <v>958</v>
      </c>
      <c r="G146" s="4">
        <v>30</v>
      </c>
      <c r="H146" s="135">
        <v>26.090621707060102</v>
      </c>
      <c r="I146" s="135">
        <v>22.529680365296802</v>
      </c>
      <c r="J146" s="135">
        <v>23.388127853881301</v>
      </c>
      <c r="K146" s="135">
        <v>24.21</v>
      </c>
      <c r="L146" s="135">
        <f>VLOOKUP($C146,ข้อมูลพื้นฐานรพ_สป_ณสค61!$C$2:$S$897,17,0)</f>
        <v>24.164383561643834</v>
      </c>
      <c r="M146" s="3">
        <f t="shared" si="2"/>
        <v>0</v>
      </c>
    </row>
    <row r="147" spans="1:13" x14ac:dyDescent="0.4">
      <c r="A147" s="4">
        <v>2</v>
      </c>
      <c r="B147" s="3" t="s">
        <v>1126</v>
      </c>
      <c r="C147" s="89">
        <v>11162</v>
      </c>
      <c r="D147" s="3" t="s">
        <v>2133</v>
      </c>
      <c r="E147" s="4" t="s">
        <v>953</v>
      </c>
      <c r="F147" s="4" t="s">
        <v>958</v>
      </c>
      <c r="G147" s="4">
        <v>30</v>
      </c>
      <c r="H147" s="135">
        <v>22.630136986301402</v>
      </c>
      <c r="I147" s="135">
        <v>28.118721461187199</v>
      </c>
      <c r="J147" s="135">
        <v>25.789954337899498</v>
      </c>
      <c r="K147" s="135">
        <v>21</v>
      </c>
      <c r="L147" s="135">
        <f>VLOOKUP($C147,ข้อมูลพื้นฐานรพ_สป_ณสค61!$C$2:$S$897,17,0)</f>
        <v>32.38356164383562</v>
      </c>
      <c r="M147" s="3">
        <f t="shared" si="2"/>
        <v>0</v>
      </c>
    </row>
    <row r="148" spans="1:13" x14ac:dyDescent="0.4">
      <c r="A148" s="4">
        <v>2</v>
      </c>
      <c r="B148" s="3" t="s">
        <v>1126</v>
      </c>
      <c r="C148" s="89">
        <v>11163</v>
      </c>
      <c r="D148" s="3" t="s">
        <v>2134</v>
      </c>
      <c r="E148" s="4" t="s">
        <v>953</v>
      </c>
      <c r="F148" s="4" t="s">
        <v>958</v>
      </c>
      <c r="G148" s="4">
        <v>60</v>
      </c>
      <c r="H148" s="135">
        <v>53.351598173516003</v>
      </c>
      <c r="I148" s="135">
        <v>56.8538812785388</v>
      </c>
      <c r="J148" s="135">
        <v>59.041095890411</v>
      </c>
      <c r="K148" s="135">
        <v>49.72</v>
      </c>
      <c r="L148" s="135">
        <f>VLOOKUP($C148,ข้อมูลพื้นฐานรพ_สป_ณสค61!$C$2:$S$897,17,0)</f>
        <v>50.232876712328768</v>
      </c>
      <c r="M148" s="3">
        <f t="shared" si="2"/>
        <v>0</v>
      </c>
    </row>
    <row r="149" spans="1:13" x14ac:dyDescent="0.4">
      <c r="A149" s="4">
        <v>2</v>
      </c>
      <c r="B149" s="3" t="s">
        <v>1126</v>
      </c>
      <c r="C149" s="89">
        <v>11164</v>
      </c>
      <c r="D149" s="3" t="s">
        <v>2135</v>
      </c>
      <c r="E149" s="4" t="s">
        <v>953</v>
      </c>
      <c r="F149" s="4" t="s">
        <v>958</v>
      </c>
      <c r="G149" s="4">
        <v>30</v>
      </c>
      <c r="H149" s="135">
        <v>48.446374874707701</v>
      </c>
      <c r="I149" s="135">
        <v>51.356816699282497</v>
      </c>
      <c r="J149" s="135">
        <v>61.043705153294198</v>
      </c>
      <c r="K149" s="135">
        <v>55.38</v>
      </c>
      <c r="L149" s="135">
        <f>VLOOKUP($C149,ข้อมูลพื้นฐานรพ_สป_ณสค61!$C$2:$S$897,17,0)</f>
        <v>86.584474885844756</v>
      </c>
      <c r="M149" s="3">
        <f t="shared" si="2"/>
        <v>1</v>
      </c>
    </row>
    <row r="150" spans="1:13" x14ac:dyDescent="0.4">
      <c r="A150" s="4">
        <v>2</v>
      </c>
      <c r="B150" s="3" t="s">
        <v>1126</v>
      </c>
      <c r="C150" s="89">
        <v>11165</v>
      </c>
      <c r="D150" s="3" t="s">
        <v>2136</v>
      </c>
      <c r="E150" s="4" t="s">
        <v>953</v>
      </c>
      <c r="F150" s="4" t="s">
        <v>958</v>
      </c>
      <c r="G150" s="4">
        <v>35</v>
      </c>
      <c r="H150" s="135">
        <v>59.129734085415002</v>
      </c>
      <c r="I150" s="135">
        <v>59.780821917808197</v>
      </c>
      <c r="J150" s="135">
        <v>63.131115459882601</v>
      </c>
      <c r="K150" s="135">
        <v>54.65</v>
      </c>
      <c r="L150" s="135">
        <f>VLOOKUP($C150,ข้อมูลพื้นฐานรพ_สป_ณสค61!$C$2:$S$897,17,0)</f>
        <v>52.203522504892369</v>
      </c>
      <c r="M150" s="3">
        <f t="shared" si="2"/>
        <v>0</v>
      </c>
    </row>
    <row r="151" spans="1:13" x14ac:dyDescent="0.4">
      <c r="A151" s="4">
        <v>3</v>
      </c>
      <c r="B151" s="3" t="s">
        <v>1136</v>
      </c>
      <c r="C151" s="89">
        <v>10721</v>
      </c>
      <c r="D151" s="3" t="s">
        <v>2137</v>
      </c>
      <c r="E151" s="4" t="s">
        <v>986</v>
      </c>
      <c r="F151" s="4" t="s">
        <v>1013</v>
      </c>
      <c r="G151" s="4">
        <v>410</v>
      </c>
      <c r="H151" s="135">
        <v>104.574674239893</v>
      </c>
      <c r="I151" s="135">
        <v>107.858336117608</v>
      </c>
      <c r="J151" s="135">
        <v>61.958569996658902</v>
      </c>
      <c r="K151" s="135">
        <v>85.08</v>
      </c>
      <c r="L151" s="135">
        <f>VLOOKUP($C151,ข้อมูลพื้นฐานรพ_สป_ณสค61!$C$2:$S$897,17,0)</f>
        <v>104.15302372201805</v>
      </c>
      <c r="M151" s="3">
        <f t="shared" si="2"/>
        <v>1</v>
      </c>
    </row>
    <row r="152" spans="1:13" x14ac:dyDescent="0.4">
      <c r="A152" s="4">
        <v>3</v>
      </c>
      <c r="B152" s="3" t="s">
        <v>1136</v>
      </c>
      <c r="C152" s="89">
        <v>11228</v>
      </c>
      <c r="D152" s="3" t="s">
        <v>2138</v>
      </c>
      <c r="E152" s="4" t="s">
        <v>953</v>
      </c>
      <c r="F152" s="4" t="s">
        <v>980</v>
      </c>
      <c r="G152" s="4">
        <v>18</v>
      </c>
      <c r="H152" s="135">
        <v>66.301369863013704</v>
      </c>
      <c r="I152" s="135">
        <v>79.671232876712295</v>
      </c>
      <c r="J152" s="135">
        <v>52.438356164383599</v>
      </c>
      <c r="K152" s="135">
        <v>64.58</v>
      </c>
      <c r="L152" s="135">
        <f>VLOOKUP($C152,ข้อมูลพื้นฐานรพ_สป_ณสค61!$C$2:$S$897,17,0)</f>
        <v>42.800608828006091</v>
      </c>
      <c r="M152" s="3">
        <f t="shared" si="2"/>
        <v>0</v>
      </c>
    </row>
    <row r="153" spans="1:13" x14ac:dyDescent="0.4">
      <c r="A153" s="4">
        <v>3</v>
      </c>
      <c r="B153" s="3" t="s">
        <v>1136</v>
      </c>
      <c r="C153" s="89">
        <v>11229</v>
      </c>
      <c r="D153" s="3" t="s">
        <v>2139</v>
      </c>
      <c r="E153" s="4" t="s">
        <v>953</v>
      </c>
      <c r="F153" s="4" t="s">
        <v>958</v>
      </c>
      <c r="G153" s="4">
        <v>43</v>
      </c>
      <c r="H153" s="135">
        <v>71.210045662100498</v>
      </c>
      <c r="I153" s="135">
        <v>108.493150684932</v>
      </c>
      <c r="J153" s="135">
        <v>85.854895991882302</v>
      </c>
      <c r="K153" s="135">
        <v>97.67</v>
      </c>
      <c r="L153" s="135">
        <f>VLOOKUP($C153,ข้อมูลพื้นฐานรพ_สป_ณสค61!$C$2:$S$897,17,0)</f>
        <v>67.397260273972606</v>
      </c>
      <c r="M153" s="3">
        <f t="shared" si="2"/>
        <v>0</v>
      </c>
    </row>
    <row r="154" spans="1:13" x14ac:dyDescent="0.4">
      <c r="A154" s="4">
        <v>3</v>
      </c>
      <c r="B154" s="3" t="s">
        <v>1136</v>
      </c>
      <c r="C154" s="89">
        <v>11230</v>
      </c>
      <c r="D154" s="3" t="s">
        <v>2140</v>
      </c>
      <c r="E154" s="4" t="s">
        <v>953</v>
      </c>
      <c r="F154" s="4" t="s">
        <v>958</v>
      </c>
      <c r="G154" s="4">
        <v>75</v>
      </c>
      <c r="H154" s="135">
        <v>78.321917808219197</v>
      </c>
      <c r="I154" s="135">
        <v>72.730593607305906</v>
      </c>
      <c r="J154" s="135">
        <v>60.127853881278497</v>
      </c>
      <c r="K154" s="135">
        <v>78.61</v>
      </c>
      <c r="L154" s="135">
        <f>VLOOKUP($C154,ข้อมูลพื้นฐานรพ_สป_ณสค61!$C$2:$S$897,17,0)</f>
        <v>74.454794520547949</v>
      </c>
      <c r="M154" s="3">
        <f t="shared" si="2"/>
        <v>0</v>
      </c>
    </row>
    <row r="155" spans="1:13" x14ac:dyDescent="0.4">
      <c r="A155" s="4">
        <v>3</v>
      </c>
      <c r="B155" s="3" t="s">
        <v>1136</v>
      </c>
      <c r="C155" s="89">
        <v>11231</v>
      </c>
      <c r="D155" s="3" t="s">
        <v>2141</v>
      </c>
      <c r="E155" s="4" t="s">
        <v>953</v>
      </c>
      <c r="F155" s="4" t="s">
        <v>961</v>
      </c>
      <c r="G155" s="4">
        <v>98</v>
      </c>
      <c r="H155" s="135">
        <v>87.014504431909799</v>
      </c>
      <c r="I155" s="135">
        <v>64.716242661448106</v>
      </c>
      <c r="J155" s="135">
        <v>28.4987419625384</v>
      </c>
      <c r="K155" s="135">
        <v>66.290000000000006</v>
      </c>
      <c r="L155" s="135">
        <f>VLOOKUP($C155,ข้อมูลพื้นฐานรพ_สป_ณสค61!$C$2:$S$897,17,0)</f>
        <v>66.508247134470224</v>
      </c>
      <c r="M155" s="3">
        <f t="shared" si="2"/>
        <v>0</v>
      </c>
    </row>
    <row r="156" spans="1:13" x14ac:dyDescent="0.4">
      <c r="A156" s="4">
        <v>3</v>
      </c>
      <c r="B156" s="3" t="s">
        <v>1136</v>
      </c>
      <c r="C156" s="89">
        <v>11232</v>
      </c>
      <c r="D156" s="3" t="s">
        <v>2142</v>
      </c>
      <c r="E156" s="4" t="s">
        <v>953</v>
      </c>
      <c r="F156" s="4" t="s">
        <v>954</v>
      </c>
      <c r="G156" s="4">
        <v>98</v>
      </c>
      <c r="H156" s="135">
        <v>59.130556332121898</v>
      </c>
      <c r="I156" s="135">
        <v>72.1759192501802</v>
      </c>
      <c r="J156" s="135">
        <v>49.894736842105303</v>
      </c>
      <c r="K156" s="135">
        <v>57.88</v>
      </c>
      <c r="L156" s="135">
        <f>VLOOKUP($C156,ข้อมูลพื้นฐานรพ_สป_ณสค61!$C$2:$S$897,17,0)</f>
        <v>62.437797036622868</v>
      </c>
      <c r="M156" s="3">
        <f t="shared" si="2"/>
        <v>0</v>
      </c>
    </row>
    <row r="157" spans="1:13" x14ac:dyDescent="0.4">
      <c r="A157" s="4">
        <v>3</v>
      </c>
      <c r="B157" s="3" t="s">
        <v>1136</v>
      </c>
      <c r="C157" s="89">
        <v>11233</v>
      </c>
      <c r="D157" s="3" t="s">
        <v>2143</v>
      </c>
      <c r="E157" s="4" t="s">
        <v>953</v>
      </c>
      <c r="F157" s="4" t="s">
        <v>958</v>
      </c>
      <c r="G157" s="4">
        <v>76</v>
      </c>
      <c r="H157" s="135">
        <v>86.178082191780803</v>
      </c>
      <c r="I157" s="135">
        <v>70.926940639269404</v>
      </c>
      <c r="J157" s="135">
        <v>52.484018264840202</v>
      </c>
      <c r="K157" s="135">
        <v>74.02</v>
      </c>
      <c r="L157" s="135">
        <f>VLOOKUP($C157,ข้อมูลพื้นฐานรพ_สป_ณสค61!$C$2:$S$897,17,0)</f>
        <v>59.214131218457105</v>
      </c>
      <c r="M157" s="3">
        <f t="shared" si="2"/>
        <v>0</v>
      </c>
    </row>
    <row r="158" spans="1:13" x14ac:dyDescent="0.4">
      <c r="A158" s="4">
        <v>3</v>
      </c>
      <c r="B158" s="3" t="s">
        <v>1136</v>
      </c>
      <c r="C158" s="89">
        <v>11234</v>
      </c>
      <c r="D158" s="3" t="s">
        <v>2144</v>
      </c>
      <c r="E158" s="4" t="s">
        <v>953</v>
      </c>
      <c r="F158" s="4" t="s">
        <v>958</v>
      </c>
      <c r="G158" s="4">
        <v>39</v>
      </c>
      <c r="H158" s="135">
        <v>59.5038874490929</v>
      </c>
      <c r="I158" s="135">
        <v>64.255707762557094</v>
      </c>
      <c r="J158" s="135">
        <v>48.593607305936096</v>
      </c>
      <c r="K158" s="135">
        <v>60.95</v>
      </c>
      <c r="L158" s="135">
        <f>VLOOKUP($C158,ข้อมูลพื้นฐานรพ_สป_ณสค61!$C$2:$S$897,17,0)</f>
        <v>55.173867228661749</v>
      </c>
      <c r="M158" s="3">
        <f t="shared" si="2"/>
        <v>0</v>
      </c>
    </row>
    <row r="159" spans="1:13" x14ac:dyDescent="0.4">
      <c r="A159" s="4">
        <v>3</v>
      </c>
      <c r="B159" s="3" t="s">
        <v>1136</v>
      </c>
      <c r="C159" s="89">
        <v>11235</v>
      </c>
      <c r="D159" s="3" t="s">
        <v>2145</v>
      </c>
      <c r="E159" s="4" t="s">
        <v>953</v>
      </c>
      <c r="F159" s="4" t="s">
        <v>958</v>
      </c>
      <c r="G159" s="4">
        <v>34</v>
      </c>
      <c r="H159" s="135">
        <v>75.165189363416602</v>
      </c>
      <c r="I159" s="135">
        <v>75.318291700241701</v>
      </c>
      <c r="J159" s="135">
        <v>57.0346494762289</v>
      </c>
      <c r="K159" s="135">
        <v>64.63</v>
      </c>
      <c r="L159" s="135">
        <f>VLOOKUP($C159,ข้อมูลพื้นฐานรพ_สป_ณสค61!$C$2:$S$897,17,0)</f>
        <v>77.888799355358586</v>
      </c>
      <c r="M159" s="3">
        <f t="shared" si="2"/>
        <v>0</v>
      </c>
    </row>
    <row r="160" spans="1:13" x14ac:dyDescent="0.4">
      <c r="A160" s="4">
        <v>3</v>
      </c>
      <c r="B160" s="3" t="s">
        <v>1136</v>
      </c>
      <c r="C160" s="89">
        <v>11236</v>
      </c>
      <c r="D160" s="3" t="s">
        <v>2146</v>
      </c>
      <c r="E160" s="4" t="s">
        <v>953</v>
      </c>
      <c r="F160" s="4" t="s">
        <v>958</v>
      </c>
      <c r="G160" s="4">
        <v>33</v>
      </c>
      <c r="H160" s="135">
        <v>51.619661563255399</v>
      </c>
      <c r="I160" s="135">
        <v>41.996086105675097</v>
      </c>
      <c r="J160" s="135">
        <v>37.275929549902202</v>
      </c>
      <c r="K160" s="135">
        <v>39.840000000000003</v>
      </c>
      <c r="L160" s="135">
        <f>VLOOKUP($C160,ข้อมูลพื้นฐานรพ_สป_ณสค61!$C$2:$S$897,17,0)</f>
        <v>52.752179327521795</v>
      </c>
      <c r="M160" s="3">
        <f t="shared" si="2"/>
        <v>0</v>
      </c>
    </row>
    <row r="161" spans="1:13" x14ac:dyDescent="0.4">
      <c r="A161" s="4">
        <v>3</v>
      </c>
      <c r="B161" s="3" t="s">
        <v>1136</v>
      </c>
      <c r="C161" s="89">
        <v>14135</v>
      </c>
      <c r="D161" s="3" t="s">
        <v>2147</v>
      </c>
      <c r="E161" s="4" t="s">
        <v>953</v>
      </c>
      <c r="F161" s="4" t="s">
        <v>958</v>
      </c>
      <c r="G161" s="4">
        <v>36</v>
      </c>
      <c r="H161" s="135">
        <v>59.056316590563199</v>
      </c>
      <c r="I161" s="135">
        <v>78.602739726027394</v>
      </c>
      <c r="J161" s="135">
        <v>52.228310502283101</v>
      </c>
      <c r="K161" s="135">
        <v>48.96</v>
      </c>
      <c r="L161" s="135">
        <f>VLOOKUP($C161,ข้อมูลพื้นฐานรพ_สป_ณสค61!$C$2:$S$897,17,0)</f>
        <v>57.960426179604262</v>
      </c>
      <c r="M161" s="3">
        <f t="shared" si="2"/>
        <v>0</v>
      </c>
    </row>
    <row r="162" spans="1:13" x14ac:dyDescent="0.4">
      <c r="A162" s="4">
        <v>3</v>
      </c>
      <c r="B162" s="3" t="s">
        <v>1136</v>
      </c>
      <c r="C162" s="89">
        <v>28010</v>
      </c>
      <c r="D162" s="3" t="s">
        <v>2148</v>
      </c>
      <c r="E162" s="4" t="s">
        <v>953</v>
      </c>
      <c r="F162" s="140" t="s">
        <v>980</v>
      </c>
      <c r="G162" s="140">
        <v>0</v>
      </c>
      <c r="H162" s="136">
        <v>0</v>
      </c>
      <c r="I162" s="136">
        <v>0</v>
      </c>
      <c r="J162" s="136">
        <v>0</v>
      </c>
      <c r="K162" s="136">
        <v>0</v>
      </c>
      <c r="L162" s="136">
        <f>VLOOKUP($C162,ข้อมูลพื้นฐานรพ_สป_ณสค61!$C$2:$S$897,17,0)</f>
        <v>0</v>
      </c>
      <c r="M162" s="137">
        <v>1</v>
      </c>
    </row>
    <row r="163" spans="1:13" x14ac:dyDescent="0.4">
      <c r="A163" s="4">
        <v>3</v>
      </c>
      <c r="B163" s="3" t="s">
        <v>1149</v>
      </c>
      <c r="C163" s="89">
        <v>10694</v>
      </c>
      <c r="D163" s="3" t="s">
        <v>2149</v>
      </c>
      <c r="E163" s="4" t="s">
        <v>986</v>
      </c>
      <c r="F163" s="4" t="s">
        <v>1013</v>
      </c>
      <c r="G163" s="4">
        <v>348</v>
      </c>
      <c r="H163" s="135">
        <v>88.2616910722721</v>
      </c>
      <c r="I163" s="135">
        <v>85.681782396472997</v>
      </c>
      <c r="J163" s="135">
        <v>35.202330341678497</v>
      </c>
      <c r="K163" s="135">
        <v>72.13</v>
      </c>
      <c r="L163" s="135">
        <f>VLOOKUP($C163,ข้อมูลพื้นฐานรพ_สป_ณสค61!$C$2:$S$897,17,0)</f>
        <v>89.055266887104395</v>
      </c>
      <c r="M163" s="3">
        <f t="shared" si="2"/>
        <v>1</v>
      </c>
    </row>
    <row r="164" spans="1:13" x14ac:dyDescent="0.4">
      <c r="A164" s="4">
        <v>3</v>
      </c>
      <c r="B164" s="3" t="s">
        <v>1149</v>
      </c>
      <c r="C164" s="89">
        <v>10802</v>
      </c>
      <c r="D164" s="3" t="s">
        <v>2150</v>
      </c>
      <c r="E164" s="4" t="s">
        <v>953</v>
      </c>
      <c r="F164" s="4" t="s">
        <v>958</v>
      </c>
      <c r="G164" s="4">
        <v>30</v>
      </c>
      <c r="H164" s="135">
        <v>44.228310502283101</v>
      </c>
      <c r="I164" s="135">
        <v>21.4794520547945</v>
      </c>
      <c r="J164" s="135">
        <v>45.598173515981699</v>
      </c>
      <c r="K164" s="135">
        <v>35.42</v>
      </c>
      <c r="L164" s="135">
        <f>VLOOKUP($C164,ข้อมูลพื้นฐานรพ_สป_ณสค61!$C$2:$S$897,17,0)</f>
        <v>46.210045662100455</v>
      </c>
      <c r="M164" s="3">
        <f t="shared" si="2"/>
        <v>0</v>
      </c>
    </row>
    <row r="165" spans="1:13" x14ac:dyDescent="0.4">
      <c r="A165" s="4">
        <v>3</v>
      </c>
      <c r="B165" s="3" t="s">
        <v>1149</v>
      </c>
      <c r="C165" s="89">
        <v>10803</v>
      </c>
      <c r="D165" s="3" t="s">
        <v>2151</v>
      </c>
      <c r="E165" s="4" t="s">
        <v>953</v>
      </c>
      <c r="F165" s="4" t="s">
        <v>958</v>
      </c>
      <c r="G165" s="4">
        <v>38</v>
      </c>
      <c r="H165" s="135">
        <v>53.654029945842602</v>
      </c>
      <c r="I165" s="135">
        <v>73.1218457101658</v>
      </c>
      <c r="J165" s="135">
        <v>61.600576784426799</v>
      </c>
      <c r="K165" s="135">
        <v>42.14</v>
      </c>
      <c r="L165" s="135">
        <f>VLOOKUP($C165,ข้อมูลพื้นฐานรพ_สป_ณสค61!$C$2:$S$897,17,0)</f>
        <v>47.599134823359769</v>
      </c>
      <c r="M165" s="3">
        <f t="shared" si="2"/>
        <v>0</v>
      </c>
    </row>
    <row r="166" spans="1:13" x14ac:dyDescent="0.4">
      <c r="A166" s="4">
        <v>3</v>
      </c>
      <c r="B166" s="3" t="s">
        <v>1149</v>
      </c>
      <c r="C166" s="89">
        <v>10804</v>
      </c>
      <c r="D166" s="3" t="s">
        <v>2152</v>
      </c>
      <c r="E166" s="4" t="s">
        <v>953</v>
      </c>
      <c r="F166" s="4" t="s">
        <v>958</v>
      </c>
      <c r="G166" s="4">
        <v>30</v>
      </c>
      <c r="H166" s="135">
        <v>46.703196347031998</v>
      </c>
      <c r="I166" s="135">
        <v>13.6456031816173</v>
      </c>
      <c r="J166" s="135">
        <v>43.517454706142303</v>
      </c>
      <c r="K166" s="135">
        <v>27.57</v>
      </c>
      <c r="L166" s="135">
        <f>VLOOKUP($C166,ข้อมูลพื้นฐานรพ_สป_ณสค61!$C$2:$S$897,17,0)</f>
        <v>47.488584474885847</v>
      </c>
      <c r="M166" s="3">
        <f t="shared" si="2"/>
        <v>0</v>
      </c>
    </row>
    <row r="167" spans="1:13" x14ac:dyDescent="0.4">
      <c r="A167" s="4">
        <v>3</v>
      </c>
      <c r="B167" s="3" t="s">
        <v>1149</v>
      </c>
      <c r="C167" s="89">
        <v>10805</v>
      </c>
      <c r="D167" s="3" t="s">
        <v>2153</v>
      </c>
      <c r="E167" s="4" t="s">
        <v>953</v>
      </c>
      <c r="F167" s="4" t="s">
        <v>958</v>
      </c>
      <c r="G167" s="4">
        <v>60</v>
      </c>
      <c r="H167" s="135">
        <v>58.480104370515299</v>
      </c>
      <c r="I167" s="135">
        <v>67.838289341797505</v>
      </c>
      <c r="J167" s="135">
        <v>61.282993651854298</v>
      </c>
      <c r="K167" s="135">
        <v>65.11</v>
      </c>
      <c r="L167" s="135">
        <f>VLOOKUP($C167,ข้อมูลพื้นฐานรพ_สป_ณสค61!$C$2:$S$897,17,0)</f>
        <v>50.789954337899545</v>
      </c>
      <c r="M167" s="3">
        <f t="shared" si="2"/>
        <v>0</v>
      </c>
    </row>
    <row r="168" spans="1:13" x14ac:dyDescent="0.4">
      <c r="A168" s="4">
        <v>3</v>
      </c>
      <c r="B168" s="3" t="s">
        <v>1149</v>
      </c>
      <c r="C168" s="89">
        <v>10806</v>
      </c>
      <c r="D168" s="3" t="s">
        <v>2154</v>
      </c>
      <c r="E168" s="4" t="s">
        <v>953</v>
      </c>
      <c r="F168" s="4" t="s">
        <v>958</v>
      </c>
      <c r="G168" s="4">
        <v>30</v>
      </c>
      <c r="H168" s="135">
        <v>59.872146118721503</v>
      </c>
      <c r="I168" s="135">
        <v>83.872146118721503</v>
      </c>
      <c r="J168" s="135">
        <v>65.579908675799103</v>
      </c>
      <c r="K168" s="135">
        <v>71.72</v>
      </c>
      <c r="L168" s="135">
        <f>VLOOKUP($C168,ข้อมูลพื้นฐานรพ_สป_ณสค61!$C$2:$S$897,17,0)</f>
        <v>80.438356164383563</v>
      </c>
      <c r="M168" s="3">
        <f t="shared" si="2"/>
        <v>1</v>
      </c>
    </row>
    <row r="169" spans="1:13" x14ac:dyDescent="0.4">
      <c r="A169" s="4">
        <v>3</v>
      </c>
      <c r="B169" s="3" t="s">
        <v>1149</v>
      </c>
      <c r="C169" s="89">
        <v>27974</v>
      </c>
      <c r="D169" s="3" t="s">
        <v>2155</v>
      </c>
      <c r="E169" s="4" t="s">
        <v>953</v>
      </c>
      <c r="F169" s="140" t="s">
        <v>980</v>
      </c>
      <c r="G169" s="140">
        <v>0</v>
      </c>
      <c r="H169" s="136">
        <v>0</v>
      </c>
      <c r="I169" s="136">
        <v>0</v>
      </c>
      <c r="J169" s="136">
        <v>0</v>
      </c>
      <c r="K169" s="136">
        <v>0</v>
      </c>
      <c r="L169" s="136">
        <f>VLOOKUP($C169,ข้อมูลพื้นฐานรพ_สป_ณสค61!$C$2:$S$897,17,0)</f>
        <v>0</v>
      </c>
      <c r="M169" s="137">
        <v>1</v>
      </c>
    </row>
    <row r="170" spans="1:13" x14ac:dyDescent="0.4">
      <c r="A170" s="4">
        <v>3</v>
      </c>
      <c r="B170" s="3" t="s">
        <v>1149</v>
      </c>
      <c r="C170" s="89">
        <v>27975</v>
      </c>
      <c r="D170" s="3" t="s">
        <v>2156</v>
      </c>
      <c r="E170" s="4" t="s">
        <v>953</v>
      </c>
      <c r="F170" s="140" t="s">
        <v>980</v>
      </c>
      <c r="G170" s="140">
        <v>0</v>
      </c>
      <c r="H170" s="136">
        <v>0</v>
      </c>
      <c r="I170" s="136">
        <v>0</v>
      </c>
      <c r="J170" s="136">
        <v>0</v>
      </c>
      <c r="K170" s="136">
        <v>0</v>
      </c>
      <c r="L170" s="136">
        <f>VLOOKUP($C170,ข้อมูลพื้นฐานรพ_สป_ณสค61!$C$2:$S$897,17,0)</f>
        <v>0</v>
      </c>
      <c r="M170" s="137">
        <v>1</v>
      </c>
    </row>
    <row r="171" spans="1:13" x14ac:dyDescent="0.4">
      <c r="A171" s="4">
        <v>3</v>
      </c>
      <c r="B171" s="3" t="s">
        <v>1158</v>
      </c>
      <c r="C171" s="89">
        <v>10675</v>
      </c>
      <c r="D171" s="3" t="s">
        <v>2157</v>
      </c>
      <c r="E171" s="4" t="s">
        <v>949</v>
      </c>
      <c r="F171" s="4" t="s">
        <v>950</v>
      </c>
      <c r="G171" s="4">
        <v>659</v>
      </c>
      <c r="H171" s="135">
        <v>93.801422307998905</v>
      </c>
      <c r="I171" s="135">
        <v>94.019165609994403</v>
      </c>
      <c r="J171" s="135">
        <v>75.065582971293196</v>
      </c>
      <c r="K171" s="135">
        <v>82.61</v>
      </c>
      <c r="L171" s="135">
        <f>VLOOKUP($C171,ข้อมูลพื้นฐานรพ_สป_ณสค61!$C$2:$S$897,17,0)</f>
        <v>99.779242106138398</v>
      </c>
      <c r="M171" s="3">
        <f t="shared" si="2"/>
        <v>1</v>
      </c>
    </row>
    <row r="172" spans="1:13" x14ac:dyDescent="0.4">
      <c r="A172" s="4">
        <v>3</v>
      </c>
      <c r="B172" s="3" t="s">
        <v>1158</v>
      </c>
      <c r="C172" s="89">
        <v>11209</v>
      </c>
      <c r="D172" s="3" t="s">
        <v>2158</v>
      </c>
      <c r="E172" s="4" t="s">
        <v>953</v>
      </c>
      <c r="F172" s="4" t="s">
        <v>958</v>
      </c>
      <c r="G172" s="4">
        <v>30</v>
      </c>
      <c r="H172" s="135">
        <v>83.216968625718096</v>
      </c>
      <c r="I172" s="135">
        <v>74.082191780821901</v>
      </c>
      <c r="J172" s="135">
        <v>74.063926940639305</v>
      </c>
      <c r="K172" s="135">
        <v>48.57</v>
      </c>
      <c r="L172" s="135">
        <f>VLOOKUP($C172,ข้อมูลพื้นฐานรพ_สป_ณสค61!$C$2:$S$897,17,0)</f>
        <v>56.12785388127854</v>
      </c>
      <c r="M172" s="3">
        <f t="shared" si="2"/>
        <v>0</v>
      </c>
    </row>
    <row r="173" spans="1:13" x14ac:dyDescent="0.4">
      <c r="A173" s="4">
        <v>3</v>
      </c>
      <c r="B173" s="3" t="s">
        <v>1158</v>
      </c>
      <c r="C173" s="89">
        <v>11210</v>
      </c>
      <c r="D173" s="3" t="s">
        <v>2159</v>
      </c>
      <c r="E173" s="4" t="s">
        <v>953</v>
      </c>
      <c r="F173" s="4" t="s">
        <v>954</v>
      </c>
      <c r="G173" s="4">
        <v>60</v>
      </c>
      <c r="H173" s="135">
        <v>94.150684931506802</v>
      </c>
      <c r="I173" s="135">
        <v>96.689497716895005</v>
      </c>
      <c r="J173" s="135">
        <v>204.90867579908701</v>
      </c>
      <c r="K173" s="135">
        <v>77.040000000000006</v>
      </c>
      <c r="L173" s="135">
        <f>VLOOKUP($C173,ข้อมูลพื้นฐานรพ_สป_ณสค61!$C$2:$S$897,17,0)</f>
        <v>88.771689497716892</v>
      </c>
      <c r="M173" s="3">
        <f t="shared" si="2"/>
        <v>1</v>
      </c>
    </row>
    <row r="174" spans="1:13" x14ac:dyDescent="0.4">
      <c r="A174" s="4">
        <v>3</v>
      </c>
      <c r="B174" s="3" t="s">
        <v>1158</v>
      </c>
      <c r="C174" s="89">
        <v>11211</v>
      </c>
      <c r="D174" s="3" t="s">
        <v>2160</v>
      </c>
      <c r="E174" s="4" t="s">
        <v>953</v>
      </c>
      <c r="F174" s="4" t="s">
        <v>958</v>
      </c>
      <c r="G174" s="4">
        <v>60</v>
      </c>
      <c r="H174" s="135">
        <v>74.502283105022798</v>
      </c>
      <c r="I174" s="135">
        <v>80.369863013698605</v>
      </c>
      <c r="J174" s="135">
        <v>72.287671232876704</v>
      </c>
      <c r="K174" s="135">
        <v>69.86</v>
      </c>
      <c r="L174" s="135">
        <f>VLOOKUP($C174,ข้อมูลพื้นฐานรพ_สป_ณสค61!$C$2:$S$897,17,0)</f>
        <v>67.726027397260268</v>
      </c>
      <c r="M174" s="3">
        <f t="shared" si="2"/>
        <v>0</v>
      </c>
    </row>
    <row r="175" spans="1:13" x14ac:dyDescent="0.4">
      <c r="A175" s="4">
        <v>3</v>
      </c>
      <c r="B175" s="3" t="s">
        <v>1158</v>
      </c>
      <c r="C175" s="89">
        <v>11212</v>
      </c>
      <c r="D175" s="3" t="s">
        <v>2161</v>
      </c>
      <c r="E175" s="4" t="s">
        <v>953</v>
      </c>
      <c r="F175" s="4" t="s">
        <v>954</v>
      </c>
      <c r="G175" s="4">
        <v>98</v>
      </c>
      <c r="H175" s="135">
        <v>71.325342465753394</v>
      </c>
      <c r="I175" s="135">
        <v>67.458764327648893</v>
      </c>
      <c r="J175" s="135">
        <v>69.507967570589898</v>
      </c>
      <c r="K175" s="135">
        <v>75.52</v>
      </c>
      <c r="L175" s="135">
        <f>VLOOKUP($C175,ข้อมูลพื้นฐานรพ_สป_ณสค61!$C$2:$S$897,17,0)</f>
        <v>84.632373497344147</v>
      </c>
      <c r="M175" s="3">
        <f t="shared" si="2"/>
        <v>1</v>
      </c>
    </row>
    <row r="176" spans="1:13" x14ac:dyDescent="0.4">
      <c r="A176" s="4">
        <v>3</v>
      </c>
      <c r="B176" s="3" t="s">
        <v>1158</v>
      </c>
      <c r="C176" s="89">
        <v>11213</v>
      </c>
      <c r="D176" s="3" t="s">
        <v>2162</v>
      </c>
      <c r="E176" s="4" t="s">
        <v>953</v>
      </c>
      <c r="F176" s="4" t="s">
        <v>958</v>
      </c>
      <c r="G176" s="4">
        <v>33</v>
      </c>
      <c r="H176" s="135">
        <v>54.3196347031964</v>
      </c>
      <c r="I176" s="135">
        <v>56.886674968866799</v>
      </c>
      <c r="J176" s="135">
        <v>48.235782482357799</v>
      </c>
      <c r="K176" s="135">
        <v>57.4</v>
      </c>
      <c r="L176" s="135">
        <f>VLOOKUP($C176,ข้อมูลพื้นฐานรพ_สป_ณสค61!$C$2:$S$897,17,0)</f>
        <v>53.665421336654212</v>
      </c>
      <c r="M176" s="3">
        <f t="shared" si="2"/>
        <v>0</v>
      </c>
    </row>
    <row r="177" spans="1:13" x14ac:dyDescent="0.4">
      <c r="A177" s="4">
        <v>3</v>
      </c>
      <c r="B177" s="3" t="s">
        <v>1158</v>
      </c>
      <c r="C177" s="89">
        <v>11214</v>
      </c>
      <c r="D177" s="3" t="s">
        <v>2163</v>
      </c>
      <c r="E177" s="4" t="s">
        <v>953</v>
      </c>
      <c r="F177" s="4" t="s">
        <v>961</v>
      </c>
      <c r="G177" s="4">
        <v>105</v>
      </c>
      <c r="H177" s="135">
        <v>67.238763726933101</v>
      </c>
      <c r="I177" s="135">
        <v>72.909217552821005</v>
      </c>
      <c r="J177" s="135">
        <v>67.069886231715799</v>
      </c>
      <c r="K177" s="135">
        <v>59.14</v>
      </c>
      <c r="L177" s="135">
        <f>VLOOKUP($C177,ข้อมูลพื้นฐานรพ_สป_ณสค61!$C$2:$S$897,17,0)</f>
        <v>78.614481409001954</v>
      </c>
      <c r="M177" s="3">
        <f t="shared" si="2"/>
        <v>0</v>
      </c>
    </row>
    <row r="178" spans="1:13" x14ac:dyDescent="0.4">
      <c r="A178" s="4">
        <v>3</v>
      </c>
      <c r="B178" s="3" t="s">
        <v>1158</v>
      </c>
      <c r="C178" s="89">
        <v>11215</v>
      </c>
      <c r="D178" s="3" t="s">
        <v>2164</v>
      </c>
      <c r="E178" s="4" t="s">
        <v>953</v>
      </c>
      <c r="F178" s="4" t="s">
        <v>954</v>
      </c>
      <c r="G178" s="4">
        <v>68</v>
      </c>
      <c r="H178" s="135">
        <v>51.341659951651899</v>
      </c>
      <c r="I178" s="135">
        <v>68.702659145850106</v>
      </c>
      <c r="J178" s="135">
        <v>51.724415793714698</v>
      </c>
      <c r="K178" s="135">
        <v>65.680000000000007</v>
      </c>
      <c r="L178" s="135">
        <f>VLOOKUP($C178,ข้อมูลพื้นฐานรพ_สป_ณสค61!$C$2:$S$897,17,0)</f>
        <v>66.244963738920219</v>
      </c>
      <c r="M178" s="3">
        <f t="shared" si="2"/>
        <v>0</v>
      </c>
    </row>
    <row r="179" spans="1:13" x14ac:dyDescent="0.4">
      <c r="A179" s="4">
        <v>3</v>
      </c>
      <c r="B179" s="3" t="s">
        <v>1158</v>
      </c>
      <c r="C179" s="89">
        <v>11216</v>
      </c>
      <c r="D179" s="3" t="s">
        <v>2165</v>
      </c>
      <c r="E179" s="4" t="s">
        <v>953</v>
      </c>
      <c r="F179" s="4" t="s">
        <v>958</v>
      </c>
      <c r="G179" s="4">
        <v>60</v>
      </c>
      <c r="H179" s="135">
        <v>71.701514059120399</v>
      </c>
      <c r="I179" s="135">
        <v>84.849315068493198</v>
      </c>
      <c r="J179" s="135">
        <v>51.570776255707798</v>
      </c>
      <c r="K179" s="135">
        <v>71.650000000000006</v>
      </c>
      <c r="L179" s="135">
        <f>VLOOKUP($C179,ข้อมูลพื้นฐานรพ_สป_ณสค61!$C$2:$S$897,17,0)</f>
        <v>76.086757990867582</v>
      </c>
      <c r="M179" s="3">
        <f t="shared" si="2"/>
        <v>0</v>
      </c>
    </row>
    <row r="180" spans="1:13" x14ac:dyDescent="0.4">
      <c r="A180" s="4">
        <v>3</v>
      </c>
      <c r="B180" s="3" t="s">
        <v>1158</v>
      </c>
      <c r="C180" s="89">
        <v>11217</v>
      </c>
      <c r="D180" s="3" t="s">
        <v>2166</v>
      </c>
      <c r="E180" s="4" t="s">
        <v>953</v>
      </c>
      <c r="F180" s="4" t="s">
        <v>958</v>
      </c>
      <c r="G180" s="4">
        <v>30</v>
      </c>
      <c r="H180" s="135">
        <v>90.273972602739704</v>
      </c>
      <c r="I180" s="135">
        <v>94.063926940639305</v>
      </c>
      <c r="J180" s="135">
        <v>95.442922374429202</v>
      </c>
      <c r="K180" s="135">
        <v>92.37</v>
      </c>
      <c r="L180" s="135">
        <f>VLOOKUP($C180,ข้อมูลพื้นฐานรพ_สป_ณสค61!$C$2:$S$897,17,0)</f>
        <v>95.369863013698634</v>
      </c>
      <c r="M180" s="3">
        <f t="shared" si="2"/>
        <v>1</v>
      </c>
    </row>
    <row r="181" spans="1:13" x14ac:dyDescent="0.4">
      <c r="A181" s="4">
        <v>3</v>
      </c>
      <c r="B181" s="3" t="s">
        <v>1158</v>
      </c>
      <c r="C181" s="89">
        <v>11218</v>
      </c>
      <c r="D181" s="3" t="s">
        <v>2167</v>
      </c>
      <c r="E181" s="4" t="s">
        <v>953</v>
      </c>
      <c r="F181" s="4" t="s">
        <v>961</v>
      </c>
      <c r="G181" s="4">
        <v>106</v>
      </c>
      <c r="H181" s="135">
        <v>76.625018816799596</v>
      </c>
      <c r="I181" s="135">
        <v>69.589041095890394</v>
      </c>
      <c r="J181" s="135">
        <v>98.432424798757197</v>
      </c>
      <c r="K181" s="135">
        <v>83.21</v>
      </c>
      <c r="L181" s="135">
        <f>VLOOKUP($C181,ข้อมูลพื้นฐานรพ_สป_ณสค61!$C$2:$S$897,17,0)</f>
        <v>94.732489015249413</v>
      </c>
      <c r="M181" s="3">
        <f t="shared" si="2"/>
        <v>1</v>
      </c>
    </row>
    <row r="182" spans="1:13" x14ac:dyDescent="0.4">
      <c r="A182" s="4">
        <v>3</v>
      </c>
      <c r="B182" s="3" t="s">
        <v>1158</v>
      </c>
      <c r="C182" s="89">
        <v>11219</v>
      </c>
      <c r="D182" s="3" t="s">
        <v>2168</v>
      </c>
      <c r="E182" s="4" t="s">
        <v>953</v>
      </c>
      <c r="F182" s="4" t="s">
        <v>958</v>
      </c>
      <c r="G182" s="4">
        <v>34</v>
      </c>
      <c r="H182" s="135">
        <v>61.220423412204198</v>
      </c>
      <c r="I182" s="135">
        <v>86.486704270749399</v>
      </c>
      <c r="J182" s="135">
        <v>72.578565672844505</v>
      </c>
      <c r="K182" s="135">
        <v>82.31</v>
      </c>
      <c r="L182" s="135">
        <f>VLOOKUP($C182,ข้อมูลพื้นฐานรพ_สป_ณสค61!$C$2:$S$897,17,0)</f>
        <v>89.540692989524572</v>
      </c>
      <c r="M182" s="3">
        <f t="shared" si="2"/>
        <v>1</v>
      </c>
    </row>
    <row r="183" spans="1:13" x14ac:dyDescent="0.4">
      <c r="A183" s="4">
        <v>3</v>
      </c>
      <c r="B183" s="3" t="s">
        <v>1158</v>
      </c>
      <c r="C183" s="89">
        <v>11220</v>
      </c>
      <c r="D183" s="3" t="s">
        <v>2169</v>
      </c>
      <c r="E183" s="4" t="s">
        <v>953</v>
      </c>
      <c r="F183" s="4" t="s">
        <v>958</v>
      </c>
      <c r="G183" s="4">
        <v>35</v>
      </c>
      <c r="H183" s="135">
        <v>68.908023483365994</v>
      </c>
      <c r="I183" s="135">
        <v>67.178082191780803</v>
      </c>
      <c r="J183" s="135">
        <v>47.726027397260303</v>
      </c>
      <c r="K183" s="135">
        <v>54.49</v>
      </c>
      <c r="L183" s="135">
        <f>VLOOKUP($C183,ข้อมูลพื้นฐานรพ_สป_ณสค61!$C$2:$S$897,17,0)</f>
        <v>57.753424657534246</v>
      </c>
      <c r="M183" s="3">
        <f t="shared" si="2"/>
        <v>0</v>
      </c>
    </row>
    <row r="184" spans="1:13" x14ac:dyDescent="0.4">
      <c r="A184" s="4">
        <v>3</v>
      </c>
      <c r="B184" s="3" t="s">
        <v>1158</v>
      </c>
      <c r="C184" s="89">
        <v>40749</v>
      </c>
      <c r="D184" s="3" t="s">
        <v>2170</v>
      </c>
      <c r="E184" s="4" t="s">
        <v>953</v>
      </c>
      <c r="F184" s="140" t="s">
        <v>980</v>
      </c>
      <c r="G184" s="140">
        <v>0</v>
      </c>
      <c r="H184" s="136">
        <v>0</v>
      </c>
      <c r="I184" s="136">
        <v>0</v>
      </c>
      <c r="J184" s="136">
        <v>0</v>
      </c>
      <c r="K184" s="136">
        <v>0</v>
      </c>
      <c r="L184" s="136">
        <f>VLOOKUP($C184,ข้อมูลพื้นฐานรพ_สป_ณสค61!$C$2:$S$897,17,0)</f>
        <v>0</v>
      </c>
      <c r="M184" s="137">
        <v>1</v>
      </c>
    </row>
    <row r="185" spans="1:13" x14ac:dyDescent="0.4">
      <c r="A185" s="4">
        <v>3</v>
      </c>
      <c r="B185" s="3" t="s">
        <v>1173</v>
      </c>
      <c r="C185" s="89">
        <v>10726</v>
      </c>
      <c r="D185" s="3" t="s">
        <v>2171</v>
      </c>
      <c r="E185" s="4" t="s">
        <v>986</v>
      </c>
      <c r="F185" s="4" t="s">
        <v>1013</v>
      </c>
      <c r="G185" s="4">
        <v>456</v>
      </c>
      <c r="H185" s="135">
        <v>77.269887046383104</v>
      </c>
      <c r="I185" s="135">
        <v>80.920451814467697</v>
      </c>
      <c r="J185" s="135">
        <v>56.294160057678397</v>
      </c>
      <c r="K185" s="135">
        <v>75.010000000000005</v>
      </c>
      <c r="L185" s="135">
        <f>VLOOKUP($C185,ข้อมูลพื้นฐานรพ_สป_ณสค61!$C$2:$S$897,17,0)</f>
        <v>88.210165825522708</v>
      </c>
      <c r="M185" s="3">
        <f t="shared" si="2"/>
        <v>1</v>
      </c>
    </row>
    <row r="186" spans="1:13" x14ac:dyDescent="0.4">
      <c r="A186" s="4">
        <v>3</v>
      </c>
      <c r="B186" s="3" t="s">
        <v>1173</v>
      </c>
      <c r="C186" s="89">
        <v>11258</v>
      </c>
      <c r="D186" s="3" t="s">
        <v>2172</v>
      </c>
      <c r="E186" s="4" t="s">
        <v>953</v>
      </c>
      <c r="F186" s="4" t="s">
        <v>958</v>
      </c>
      <c r="G186" s="4">
        <v>35</v>
      </c>
      <c r="H186" s="135">
        <v>63.543378995433798</v>
      </c>
      <c r="I186" s="135">
        <v>49.697355845810797</v>
      </c>
      <c r="J186" s="135">
        <v>42.892640968461301</v>
      </c>
      <c r="K186" s="135">
        <v>48.7</v>
      </c>
      <c r="L186" s="135">
        <f>VLOOKUP($C186,ข้อมูลพื้นฐานรพ_สป_ณสค61!$C$2:$S$897,17,0)</f>
        <v>60.641878669275933</v>
      </c>
      <c r="M186" s="3">
        <f t="shared" si="2"/>
        <v>0</v>
      </c>
    </row>
    <row r="187" spans="1:13" x14ac:dyDescent="0.4">
      <c r="A187" s="4">
        <v>3</v>
      </c>
      <c r="B187" s="3" t="s">
        <v>1173</v>
      </c>
      <c r="C187" s="89">
        <v>11259</v>
      </c>
      <c r="D187" s="3" t="s">
        <v>2173</v>
      </c>
      <c r="E187" s="4" t="s">
        <v>953</v>
      </c>
      <c r="F187" s="4" t="s">
        <v>958</v>
      </c>
      <c r="G187" s="4">
        <v>35</v>
      </c>
      <c r="H187" s="135">
        <v>49.949119373776902</v>
      </c>
      <c r="I187" s="135">
        <v>70.025684931506802</v>
      </c>
      <c r="J187" s="135">
        <v>51.455479452054803</v>
      </c>
      <c r="K187" s="135">
        <v>71.150000000000006</v>
      </c>
      <c r="L187" s="135">
        <f>VLOOKUP($C187,ข้อมูลพื้นฐานรพ_สป_ณสค61!$C$2:$S$897,17,0)</f>
        <v>66.340508806262235</v>
      </c>
      <c r="M187" s="3">
        <f t="shared" si="2"/>
        <v>0</v>
      </c>
    </row>
    <row r="188" spans="1:13" x14ac:dyDescent="0.4">
      <c r="A188" s="4">
        <v>3</v>
      </c>
      <c r="B188" s="3" t="s">
        <v>1173</v>
      </c>
      <c r="C188" s="89">
        <v>11260</v>
      </c>
      <c r="D188" s="3" t="s">
        <v>2174</v>
      </c>
      <c r="E188" s="4" t="s">
        <v>953</v>
      </c>
      <c r="F188" s="4" t="s">
        <v>961</v>
      </c>
      <c r="G188" s="4">
        <v>101</v>
      </c>
      <c r="H188" s="135">
        <v>59.416319237641503</v>
      </c>
      <c r="I188" s="135">
        <v>83.241416118128399</v>
      </c>
      <c r="J188" s="135">
        <v>56.150151218644403</v>
      </c>
      <c r="K188" s="135">
        <v>79.06</v>
      </c>
      <c r="L188" s="135">
        <f>VLOOKUP($C188,ข้อมูลพื้นฐานรพ_สป_ณสค61!$C$2:$S$897,17,0)</f>
        <v>67.801437678014381</v>
      </c>
      <c r="M188" s="3">
        <f t="shared" si="2"/>
        <v>0</v>
      </c>
    </row>
    <row r="189" spans="1:13" x14ac:dyDescent="0.4">
      <c r="A189" s="4">
        <v>3</v>
      </c>
      <c r="B189" s="3" t="s">
        <v>1173</v>
      </c>
      <c r="C189" s="89">
        <v>11261</v>
      </c>
      <c r="D189" s="3" t="s">
        <v>2175</v>
      </c>
      <c r="E189" s="4" t="s">
        <v>953</v>
      </c>
      <c r="F189" s="4" t="s">
        <v>958</v>
      </c>
      <c r="G189" s="4">
        <v>45</v>
      </c>
      <c r="H189" s="135">
        <v>61.436958344981797</v>
      </c>
      <c r="I189" s="135">
        <v>67.853881278538793</v>
      </c>
      <c r="J189" s="135">
        <v>52.821917808219197</v>
      </c>
      <c r="K189" s="135">
        <v>68.05</v>
      </c>
      <c r="L189" s="135">
        <f>VLOOKUP($C189,ข้อมูลพื้นฐานรพ_สป_ณสค61!$C$2:$S$897,17,0)</f>
        <v>60.888888888888886</v>
      </c>
      <c r="M189" s="3">
        <f t="shared" si="2"/>
        <v>0</v>
      </c>
    </row>
    <row r="190" spans="1:13" x14ac:dyDescent="0.4">
      <c r="A190" s="4">
        <v>3</v>
      </c>
      <c r="B190" s="3" t="s">
        <v>1173</v>
      </c>
      <c r="C190" s="89">
        <v>11262</v>
      </c>
      <c r="D190" s="3" t="s">
        <v>2176</v>
      </c>
      <c r="E190" s="4" t="s">
        <v>953</v>
      </c>
      <c r="F190" s="4" t="s">
        <v>958</v>
      </c>
      <c r="G190" s="4">
        <v>43</v>
      </c>
      <c r="H190" s="135">
        <v>41.025804396304601</v>
      </c>
      <c r="I190" s="135">
        <v>46.696400127429101</v>
      </c>
      <c r="J190" s="135">
        <v>32.029308697037301</v>
      </c>
      <c r="K190" s="135">
        <v>44.66</v>
      </c>
      <c r="L190" s="135">
        <f>VLOOKUP($C190,ข้อมูลพื้นฐานรพ_สป_ณสค61!$C$2:$S$897,17,0)</f>
        <v>48.537750876075187</v>
      </c>
      <c r="M190" s="3">
        <f t="shared" si="2"/>
        <v>0</v>
      </c>
    </row>
    <row r="191" spans="1:13" x14ac:dyDescent="0.4">
      <c r="A191" s="4">
        <v>3</v>
      </c>
      <c r="B191" s="3" t="s">
        <v>1173</v>
      </c>
      <c r="C191" s="89">
        <v>11263</v>
      </c>
      <c r="D191" s="3" t="s">
        <v>2177</v>
      </c>
      <c r="E191" s="4" t="s">
        <v>953</v>
      </c>
      <c r="F191" s="4" t="s">
        <v>958</v>
      </c>
      <c r="G191" s="4">
        <v>34</v>
      </c>
      <c r="H191" s="135">
        <v>69.017612524461796</v>
      </c>
      <c r="I191" s="135">
        <v>74.099051633298203</v>
      </c>
      <c r="J191" s="135">
        <v>12.781875658588</v>
      </c>
      <c r="K191" s="135">
        <v>76.069999999999993</v>
      </c>
      <c r="L191" s="135">
        <f>VLOOKUP($C191,ข้อมูลพื้นฐานรพ_สป_ณสค61!$C$2:$S$897,17,0)</f>
        <v>56.6317485898469</v>
      </c>
      <c r="M191" s="3">
        <f t="shared" si="2"/>
        <v>0</v>
      </c>
    </row>
    <row r="192" spans="1:13" x14ac:dyDescent="0.4">
      <c r="A192" s="4">
        <v>3</v>
      </c>
      <c r="B192" s="3" t="s">
        <v>1173</v>
      </c>
      <c r="C192" s="89">
        <v>11456</v>
      </c>
      <c r="D192" s="3" t="s">
        <v>2178</v>
      </c>
      <c r="E192" s="4" t="s">
        <v>953</v>
      </c>
      <c r="F192" s="4" t="s">
        <v>961</v>
      </c>
      <c r="G192" s="4">
        <v>100</v>
      </c>
      <c r="H192" s="135">
        <v>66.9917808219178</v>
      </c>
      <c r="I192" s="135">
        <v>74.805160260673006</v>
      </c>
      <c r="J192" s="135">
        <v>53.150684931506902</v>
      </c>
      <c r="K192" s="135">
        <v>82.29</v>
      </c>
      <c r="L192" s="135">
        <f>VLOOKUP($C192,ข้อมูลพื้นฐานรพ_สป_ณสค61!$C$2:$S$897,17,0)</f>
        <v>90.30958904109589</v>
      </c>
      <c r="M192" s="3">
        <f t="shared" si="2"/>
        <v>1</v>
      </c>
    </row>
    <row r="193" spans="1:13" x14ac:dyDescent="0.4">
      <c r="A193" s="4">
        <v>3</v>
      </c>
      <c r="B193" s="3" t="s">
        <v>1173</v>
      </c>
      <c r="C193" s="89">
        <v>11631</v>
      </c>
      <c r="D193" s="3" t="s">
        <v>2179</v>
      </c>
      <c r="E193" s="4" t="s">
        <v>953</v>
      </c>
      <c r="F193" s="4" t="s">
        <v>958</v>
      </c>
      <c r="G193" s="4">
        <v>34</v>
      </c>
      <c r="H193" s="135">
        <v>37.115229653505203</v>
      </c>
      <c r="I193" s="135">
        <v>41.482675261885603</v>
      </c>
      <c r="J193" s="135">
        <v>40.765511684125698</v>
      </c>
      <c r="K193" s="135">
        <v>47.02</v>
      </c>
      <c r="L193" s="135">
        <f>VLOOKUP($C193,ข้อมูลพื้นฐานรพ_สป_ณสค61!$C$2:$S$897,17,0)</f>
        <v>55.181305398871878</v>
      </c>
      <c r="M193" s="3">
        <f t="shared" si="2"/>
        <v>0</v>
      </c>
    </row>
    <row r="194" spans="1:13" x14ac:dyDescent="0.4">
      <c r="A194" s="4">
        <v>3</v>
      </c>
      <c r="B194" s="3" t="s">
        <v>1173</v>
      </c>
      <c r="C194" s="89">
        <v>27978</v>
      </c>
      <c r="D194" s="3" t="s">
        <v>2180</v>
      </c>
      <c r="E194" s="4" t="s">
        <v>953</v>
      </c>
      <c r="F194" s="140" t="s">
        <v>980</v>
      </c>
      <c r="G194" s="140">
        <v>0</v>
      </c>
      <c r="H194" s="136">
        <v>0</v>
      </c>
      <c r="I194" s="136">
        <v>0</v>
      </c>
      <c r="J194" s="136">
        <v>0</v>
      </c>
      <c r="K194" s="136">
        <v>0</v>
      </c>
      <c r="L194" s="136">
        <f>VLOOKUP($C194,ข้อมูลพื้นฐานรพ_สป_ณสค61!$C$2:$S$897,17,0)</f>
        <v>0</v>
      </c>
      <c r="M194" s="137">
        <v>1</v>
      </c>
    </row>
    <row r="195" spans="1:13" x14ac:dyDescent="0.4">
      <c r="A195" s="4">
        <v>3</v>
      </c>
      <c r="B195" s="3" t="s">
        <v>1173</v>
      </c>
      <c r="C195" s="89">
        <v>27979</v>
      </c>
      <c r="D195" s="3" t="s">
        <v>2181</v>
      </c>
      <c r="E195" s="4" t="s">
        <v>953</v>
      </c>
      <c r="F195" s="140" t="s">
        <v>980</v>
      </c>
      <c r="G195" s="140">
        <v>0</v>
      </c>
      <c r="H195" s="136">
        <v>0</v>
      </c>
      <c r="I195" s="136">
        <v>0</v>
      </c>
      <c r="J195" s="136">
        <v>0</v>
      </c>
      <c r="K195" s="136">
        <v>0</v>
      </c>
      <c r="L195" s="136">
        <f>VLOOKUP($C195,ข้อมูลพื้นฐานรพ_สป_ณสค61!$C$2:$S$897,17,0)</f>
        <v>0</v>
      </c>
      <c r="M195" s="137">
        <v>1</v>
      </c>
    </row>
    <row r="196" spans="1:13" x14ac:dyDescent="0.4">
      <c r="A196" s="4">
        <v>3</v>
      </c>
      <c r="B196" s="3" t="s">
        <v>1173</v>
      </c>
      <c r="C196" s="89">
        <v>27980</v>
      </c>
      <c r="D196" s="3" t="s">
        <v>2182</v>
      </c>
      <c r="E196" s="4" t="s">
        <v>953</v>
      </c>
      <c r="F196" s="140" t="s">
        <v>980</v>
      </c>
      <c r="G196" s="140">
        <v>0</v>
      </c>
      <c r="H196" s="136">
        <v>0</v>
      </c>
      <c r="I196" s="136">
        <v>0</v>
      </c>
      <c r="J196" s="136">
        <v>0</v>
      </c>
      <c r="K196" s="136">
        <v>0</v>
      </c>
      <c r="L196" s="136">
        <f>VLOOKUP($C196,ข้อมูลพื้นฐานรพ_สป_ณสค61!$C$2:$S$897,17,0)</f>
        <v>0</v>
      </c>
      <c r="M196" s="137">
        <v>1</v>
      </c>
    </row>
    <row r="197" spans="1:13" x14ac:dyDescent="0.4">
      <c r="A197" s="4">
        <v>3</v>
      </c>
      <c r="B197" s="3" t="s">
        <v>1186</v>
      </c>
      <c r="C197" s="89">
        <v>10720</v>
      </c>
      <c r="D197" s="3" t="s">
        <v>2183</v>
      </c>
      <c r="E197" s="4" t="s">
        <v>986</v>
      </c>
      <c r="F197" s="4" t="s">
        <v>1013</v>
      </c>
      <c r="G197" s="4">
        <v>345</v>
      </c>
      <c r="H197" s="135">
        <v>71.459099804305296</v>
      </c>
      <c r="I197" s="135">
        <v>71.653968849690401</v>
      </c>
      <c r="J197" s="135">
        <v>72.704072058547595</v>
      </c>
      <c r="K197" s="135">
        <v>64.02</v>
      </c>
      <c r="L197" s="135">
        <f>VLOOKUP($C197,ข้อมูลพื้นฐานรพ_สป_ณสค61!$C$2:$S$897,17,0)</f>
        <v>78.804844153265833</v>
      </c>
      <c r="M197" s="3">
        <f t="shared" ref="M197:M258" si="3">IF(L197&gt;=80,1,0)</f>
        <v>0</v>
      </c>
    </row>
    <row r="198" spans="1:13" x14ac:dyDescent="0.4">
      <c r="A198" s="4">
        <v>3</v>
      </c>
      <c r="B198" s="3" t="s">
        <v>1186</v>
      </c>
      <c r="C198" s="89">
        <v>11221</v>
      </c>
      <c r="D198" s="3" t="s">
        <v>2184</v>
      </c>
      <c r="E198" s="4" t="s">
        <v>953</v>
      </c>
      <c r="F198" s="4" t="s">
        <v>958</v>
      </c>
      <c r="G198" s="4">
        <v>105</v>
      </c>
      <c r="H198" s="135">
        <v>83.595129375951302</v>
      </c>
      <c r="I198" s="135">
        <v>84.550989345509905</v>
      </c>
      <c r="J198" s="135">
        <v>75.290715372907201</v>
      </c>
      <c r="K198" s="135">
        <v>72.099999999999994</v>
      </c>
      <c r="L198" s="135">
        <f>VLOOKUP($C198,ข้อมูลพื้นฐานรพ_สป_ณสค61!$C$2:$S$897,17,0)</f>
        <v>68.38095238095238</v>
      </c>
      <c r="M198" s="3">
        <f t="shared" si="3"/>
        <v>0</v>
      </c>
    </row>
    <row r="199" spans="1:13" x14ac:dyDescent="0.4">
      <c r="A199" s="4">
        <v>3</v>
      </c>
      <c r="B199" s="3" t="s">
        <v>1186</v>
      </c>
      <c r="C199" s="89">
        <v>11222</v>
      </c>
      <c r="D199" s="3" t="s">
        <v>2185</v>
      </c>
      <c r="E199" s="4" t="s">
        <v>953</v>
      </c>
      <c r="F199" s="4" t="s">
        <v>958</v>
      </c>
      <c r="G199" s="4">
        <v>44</v>
      </c>
      <c r="H199" s="135">
        <v>89.113193943763505</v>
      </c>
      <c r="I199" s="135">
        <v>117.269111798498</v>
      </c>
      <c r="J199" s="135">
        <v>96.199734865223107</v>
      </c>
      <c r="K199" s="135">
        <v>88.57</v>
      </c>
      <c r="L199" s="135">
        <f>VLOOKUP($C199,ข้อมูลพื้นฐานรพ_สป_ณสค61!$C$2:$S$897,17,0)</f>
        <v>73.592777085927764</v>
      </c>
      <c r="M199" s="3">
        <f t="shared" si="3"/>
        <v>0</v>
      </c>
    </row>
    <row r="200" spans="1:13" x14ac:dyDescent="0.4">
      <c r="A200" s="4">
        <v>3</v>
      </c>
      <c r="B200" s="3" t="s">
        <v>1186</v>
      </c>
      <c r="C200" s="89">
        <v>11223</v>
      </c>
      <c r="D200" s="3" t="s">
        <v>2186</v>
      </c>
      <c r="E200" s="4" t="s">
        <v>953</v>
      </c>
      <c r="F200" s="4" t="s">
        <v>954</v>
      </c>
      <c r="G200" s="4">
        <v>90</v>
      </c>
      <c r="H200" s="135">
        <v>69.401083147499193</v>
      </c>
      <c r="I200" s="135">
        <v>65.646879756468806</v>
      </c>
      <c r="J200" s="135">
        <v>75.9025875190259</v>
      </c>
      <c r="K200" s="135">
        <v>59.77</v>
      </c>
      <c r="L200" s="135">
        <f>VLOOKUP($C200,ข้อมูลพื้นฐานรพ_สป_ณสค61!$C$2:$S$897,17,0)</f>
        <v>64.928462709284631</v>
      </c>
      <c r="M200" s="3">
        <f t="shared" si="3"/>
        <v>0</v>
      </c>
    </row>
    <row r="201" spans="1:13" x14ac:dyDescent="0.4">
      <c r="A201" s="4">
        <v>3</v>
      </c>
      <c r="B201" s="3" t="s">
        <v>1186</v>
      </c>
      <c r="C201" s="89">
        <v>11224</v>
      </c>
      <c r="D201" s="3" t="s">
        <v>2187</v>
      </c>
      <c r="E201" s="4" t="s">
        <v>953</v>
      </c>
      <c r="F201" s="4" t="s">
        <v>980</v>
      </c>
      <c r="G201" s="4">
        <v>10</v>
      </c>
      <c r="H201" s="135">
        <v>89.113193943763505</v>
      </c>
      <c r="I201" s="135">
        <v>39.013698630137</v>
      </c>
      <c r="J201" s="135">
        <v>31.863013698630098</v>
      </c>
      <c r="K201" s="135">
        <v>48.66</v>
      </c>
      <c r="L201" s="135">
        <f>VLOOKUP($C201,ข้อมูลพื้นฐานรพ_สป_ณสค61!$C$2:$S$897,17,0)</f>
        <v>55.123287671232873</v>
      </c>
      <c r="M201" s="3">
        <f t="shared" si="3"/>
        <v>0</v>
      </c>
    </row>
    <row r="202" spans="1:13" x14ac:dyDescent="0.4">
      <c r="A202" s="4">
        <v>3</v>
      </c>
      <c r="B202" s="3" t="s">
        <v>1186</v>
      </c>
      <c r="C202" s="89">
        <v>11225</v>
      </c>
      <c r="D202" s="3" t="s">
        <v>2188</v>
      </c>
      <c r="E202" s="4" t="s">
        <v>953</v>
      </c>
      <c r="F202" s="4" t="s">
        <v>958</v>
      </c>
      <c r="G202" s="4">
        <v>65</v>
      </c>
      <c r="H202" s="135">
        <v>81.255707762557094</v>
      </c>
      <c r="I202" s="135">
        <v>64.961011591148605</v>
      </c>
      <c r="J202" s="135">
        <v>59.612223393045298</v>
      </c>
      <c r="K202" s="135">
        <v>51.55</v>
      </c>
      <c r="L202" s="135">
        <f>VLOOKUP($C202,ข้อมูลพื้นฐานรพ_สป_ณสค61!$C$2:$S$897,17,0)</f>
        <v>61.007376185458376</v>
      </c>
      <c r="M202" s="3">
        <f t="shared" si="3"/>
        <v>0</v>
      </c>
    </row>
    <row r="203" spans="1:13" x14ac:dyDescent="0.4">
      <c r="A203" s="4">
        <v>3</v>
      </c>
      <c r="B203" s="3" t="s">
        <v>1186</v>
      </c>
      <c r="C203" s="89">
        <v>11226</v>
      </c>
      <c r="D203" s="3" t="s">
        <v>2189</v>
      </c>
      <c r="E203" s="4" t="s">
        <v>953</v>
      </c>
      <c r="F203" s="4" t="s">
        <v>958</v>
      </c>
      <c r="G203" s="4">
        <v>60</v>
      </c>
      <c r="H203" s="135">
        <v>65.493501931858106</v>
      </c>
      <c r="I203" s="135">
        <v>83.995433789954305</v>
      </c>
      <c r="J203" s="135">
        <v>45.150684931506902</v>
      </c>
      <c r="K203" s="135">
        <v>72.84</v>
      </c>
      <c r="L203" s="135">
        <f>VLOOKUP($C203,ข้อมูลพื้นฐานรพ_สป_ณสค61!$C$2:$S$897,17,0)</f>
        <v>82.794520547945211</v>
      </c>
      <c r="M203" s="3">
        <f t="shared" si="3"/>
        <v>1</v>
      </c>
    </row>
    <row r="204" spans="1:13" x14ac:dyDescent="0.4">
      <c r="A204" s="4">
        <v>3</v>
      </c>
      <c r="B204" s="3" t="s">
        <v>1186</v>
      </c>
      <c r="C204" s="89">
        <v>11227</v>
      </c>
      <c r="D204" s="3" t="s">
        <v>2190</v>
      </c>
      <c r="E204" s="4" t="s">
        <v>953</v>
      </c>
      <c r="F204" s="4" t="s">
        <v>958</v>
      </c>
      <c r="G204" s="4">
        <v>30</v>
      </c>
      <c r="H204" s="135">
        <v>77.625570776255699</v>
      </c>
      <c r="I204" s="135">
        <v>71.972602739726</v>
      </c>
      <c r="J204" s="135">
        <v>61.4520547945205</v>
      </c>
      <c r="K204" s="135">
        <v>76.260000000000005</v>
      </c>
      <c r="L204" s="135">
        <f>VLOOKUP($C204,ข้อมูลพื้นฐานรพ_สป_ณสค61!$C$2:$S$897,17,0)</f>
        <v>74.365296803652967</v>
      </c>
      <c r="M204" s="3">
        <f t="shared" si="3"/>
        <v>0</v>
      </c>
    </row>
    <row r="205" spans="1:13" x14ac:dyDescent="0.4">
      <c r="A205" s="4">
        <v>4</v>
      </c>
      <c r="B205" s="3" t="s">
        <v>1195</v>
      </c>
      <c r="C205" s="89">
        <v>10698</v>
      </c>
      <c r="D205" s="3" t="s">
        <v>2191</v>
      </c>
      <c r="E205" s="4" t="s">
        <v>986</v>
      </c>
      <c r="F205" s="4" t="s">
        <v>1013</v>
      </c>
      <c r="G205" s="4">
        <v>314</v>
      </c>
      <c r="H205" s="135">
        <v>80.193441261934396</v>
      </c>
      <c r="I205" s="135">
        <v>85.208097024692407</v>
      </c>
      <c r="J205" s="135">
        <v>49.774016228950401</v>
      </c>
      <c r="K205" s="135">
        <v>77.23</v>
      </c>
      <c r="L205" s="135">
        <f>VLOOKUP($C205,ข้อมูลพื้นฐานรพ_สป_ณสค61!$C$2:$S$897,17,0)</f>
        <v>86.133845214204698</v>
      </c>
      <c r="M205" s="3">
        <f t="shared" si="3"/>
        <v>1</v>
      </c>
    </row>
    <row r="206" spans="1:13" x14ac:dyDescent="0.4">
      <c r="A206" s="4">
        <v>4</v>
      </c>
      <c r="B206" s="3" t="s">
        <v>1195</v>
      </c>
      <c r="C206" s="89">
        <v>10863</v>
      </c>
      <c r="D206" s="3" t="s">
        <v>2192</v>
      </c>
      <c r="E206" s="4" t="s">
        <v>953</v>
      </c>
      <c r="F206" s="4" t="s">
        <v>980</v>
      </c>
      <c r="G206" s="4">
        <v>10</v>
      </c>
      <c r="H206" s="135">
        <v>46.315068493150697</v>
      </c>
      <c r="I206" s="135">
        <v>88.136986301369902</v>
      </c>
      <c r="J206" s="135">
        <v>84.602739726027394</v>
      </c>
      <c r="K206" s="135">
        <v>104.14</v>
      </c>
      <c r="L206" s="135">
        <f>VLOOKUP($C206,ข้อมูลพื้นฐานรพ_สป_ณสค61!$C$2:$S$897,17,0)</f>
        <v>89.698630136986296</v>
      </c>
      <c r="M206" s="3">
        <f t="shared" si="3"/>
        <v>1</v>
      </c>
    </row>
    <row r="207" spans="1:13" x14ac:dyDescent="0.4">
      <c r="A207" s="4">
        <v>4</v>
      </c>
      <c r="B207" s="3" t="s">
        <v>1195</v>
      </c>
      <c r="C207" s="89">
        <v>10864</v>
      </c>
      <c r="D207" s="3" t="s">
        <v>2193</v>
      </c>
      <c r="E207" s="4" t="s">
        <v>953</v>
      </c>
      <c r="F207" s="4" t="s">
        <v>958</v>
      </c>
      <c r="G207" s="4">
        <v>70</v>
      </c>
      <c r="H207" s="135">
        <v>55.7495107632094</v>
      </c>
      <c r="I207" s="135">
        <v>53.557729941291598</v>
      </c>
      <c r="J207" s="135">
        <v>58.908023483366001</v>
      </c>
      <c r="K207" s="135">
        <v>46.2</v>
      </c>
      <c r="L207" s="135">
        <f>VLOOKUP($C207,ข้อมูลพื้นฐานรพ_สป_ณสค61!$C$2:$S$897,17,0)</f>
        <v>49.737769080234834</v>
      </c>
      <c r="M207" s="3">
        <f t="shared" si="3"/>
        <v>0</v>
      </c>
    </row>
    <row r="208" spans="1:13" x14ac:dyDescent="0.4">
      <c r="A208" s="4">
        <v>4</v>
      </c>
      <c r="B208" s="3" t="s">
        <v>1195</v>
      </c>
      <c r="C208" s="89">
        <v>10865</v>
      </c>
      <c r="D208" s="3" t="s">
        <v>2194</v>
      </c>
      <c r="E208" s="4" t="s">
        <v>953</v>
      </c>
      <c r="F208" s="4" t="s">
        <v>958</v>
      </c>
      <c r="G208" s="4">
        <v>33</v>
      </c>
      <c r="H208" s="135">
        <v>57.152345371523502</v>
      </c>
      <c r="I208" s="135">
        <v>59.103362391033599</v>
      </c>
      <c r="J208" s="135">
        <v>64.300539643005393</v>
      </c>
      <c r="K208" s="135">
        <v>56.99</v>
      </c>
      <c r="L208" s="135">
        <f>VLOOKUP($C208,ข้อมูลพื้นฐานรพ_สป_ณสค61!$C$2:$S$897,17,0)</f>
        <v>74.479036944790366</v>
      </c>
      <c r="M208" s="3">
        <f t="shared" si="3"/>
        <v>0</v>
      </c>
    </row>
    <row r="209" spans="1:13" x14ac:dyDescent="0.4">
      <c r="A209" s="4">
        <v>4</v>
      </c>
      <c r="B209" s="3" t="s">
        <v>1200</v>
      </c>
      <c r="C209" s="89">
        <v>10686</v>
      </c>
      <c r="D209" s="3" t="s">
        <v>2195</v>
      </c>
      <c r="E209" s="4" t="s">
        <v>949</v>
      </c>
      <c r="F209" s="4" t="s">
        <v>950</v>
      </c>
      <c r="G209" s="4">
        <v>515</v>
      </c>
      <c r="H209" s="135">
        <v>93.089506583322205</v>
      </c>
      <c r="I209" s="135">
        <v>94.354036441016106</v>
      </c>
      <c r="J209" s="135">
        <v>66.436494214656193</v>
      </c>
      <c r="K209" s="135">
        <v>77.59</v>
      </c>
      <c r="L209" s="135">
        <f>VLOOKUP($C209,ข้อมูลพื้นฐานรพ_สป_ณสค61!$C$2:$S$897,17,0)</f>
        <v>113.41561377842798</v>
      </c>
      <c r="M209" s="3">
        <f t="shared" si="3"/>
        <v>1</v>
      </c>
    </row>
    <row r="210" spans="1:13" x14ac:dyDescent="0.4">
      <c r="A210" s="4">
        <v>4</v>
      </c>
      <c r="B210" s="3" t="s">
        <v>1200</v>
      </c>
      <c r="C210" s="89">
        <v>10756</v>
      </c>
      <c r="D210" s="3" t="s">
        <v>2196</v>
      </c>
      <c r="E210" s="4" t="s">
        <v>953</v>
      </c>
      <c r="F210" s="4" t="s">
        <v>954</v>
      </c>
      <c r="G210" s="4">
        <v>20</v>
      </c>
      <c r="H210" s="135">
        <v>64.073059360730596</v>
      </c>
      <c r="I210" s="135">
        <v>66.502283105022798</v>
      </c>
      <c r="J210" s="135">
        <v>78.191780821917803</v>
      </c>
      <c r="K210" s="135">
        <v>52.47</v>
      </c>
      <c r="L210" s="135">
        <f>VLOOKUP($C210,ข้อมูลพื้นฐานรพ_สป_ณสค61!$C$2:$S$897,17,0)</f>
        <v>127.20547945205479</v>
      </c>
      <c r="M210" s="3">
        <f t="shared" si="3"/>
        <v>1</v>
      </c>
    </row>
    <row r="211" spans="1:13" x14ac:dyDescent="0.4">
      <c r="A211" s="4">
        <v>4</v>
      </c>
      <c r="B211" s="3" t="s">
        <v>1200</v>
      </c>
      <c r="C211" s="89">
        <v>10757</v>
      </c>
      <c r="D211" s="3" t="s">
        <v>2197</v>
      </c>
      <c r="E211" s="4" t="s">
        <v>953</v>
      </c>
      <c r="F211" s="4" t="s">
        <v>961</v>
      </c>
      <c r="G211" s="4">
        <v>63</v>
      </c>
      <c r="H211" s="135">
        <v>113.93607305936099</v>
      </c>
      <c r="I211" s="135">
        <v>91.963470319634695</v>
      </c>
      <c r="J211" s="135">
        <v>81.137401411374</v>
      </c>
      <c r="K211" s="135">
        <v>85.18</v>
      </c>
      <c r="L211" s="135">
        <f>VLOOKUP($C211,ข้อมูลพื้นฐานรพ_สป_ณสค61!$C$2:$S$897,17,0)</f>
        <v>76.068710589258529</v>
      </c>
      <c r="M211" s="3">
        <f t="shared" si="3"/>
        <v>0</v>
      </c>
    </row>
    <row r="212" spans="1:13" x14ac:dyDescent="0.4">
      <c r="A212" s="4">
        <v>4</v>
      </c>
      <c r="B212" s="3" t="s">
        <v>1200</v>
      </c>
      <c r="C212" s="89">
        <v>10758</v>
      </c>
      <c r="D212" s="3" t="s">
        <v>2198</v>
      </c>
      <c r="E212" s="4" t="s">
        <v>953</v>
      </c>
      <c r="F212" s="4" t="s">
        <v>961</v>
      </c>
      <c r="G212" s="4">
        <v>30</v>
      </c>
      <c r="H212" s="135">
        <v>98.661270236612694</v>
      </c>
      <c r="I212" s="135">
        <v>86.983386767706193</v>
      </c>
      <c r="J212" s="135">
        <v>62.599825123870602</v>
      </c>
      <c r="K212" s="135">
        <v>64.900000000000006</v>
      </c>
      <c r="L212" s="135">
        <f>VLOOKUP($C212,ข้อมูลพื้นฐานรพ_สป_ณสค61!$C$2:$S$897,17,0)</f>
        <v>119.59817351598174</v>
      </c>
      <c r="M212" s="3">
        <f t="shared" si="3"/>
        <v>1</v>
      </c>
    </row>
    <row r="213" spans="1:13" x14ac:dyDescent="0.4">
      <c r="A213" s="4">
        <v>4</v>
      </c>
      <c r="B213" s="3" t="s">
        <v>1200</v>
      </c>
      <c r="C213" s="89">
        <v>10759</v>
      </c>
      <c r="D213" s="3" t="s">
        <v>2199</v>
      </c>
      <c r="E213" s="4" t="s">
        <v>953</v>
      </c>
      <c r="F213" s="4" t="s">
        <v>958</v>
      </c>
      <c r="G213" s="4">
        <v>54</v>
      </c>
      <c r="H213" s="135">
        <v>53.155666251556703</v>
      </c>
      <c r="I213" s="135">
        <v>56.923076923076898</v>
      </c>
      <c r="J213" s="135">
        <v>51.473129610115897</v>
      </c>
      <c r="K213" s="135">
        <v>50.07</v>
      </c>
      <c r="L213" s="135">
        <f>VLOOKUP($C213,ข้อมูลพื้นฐานรพ_สป_ณสค61!$C$2:$S$897,17,0)</f>
        <v>78.437341451040083</v>
      </c>
      <c r="M213" s="3">
        <f t="shared" si="3"/>
        <v>0</v>
      </c>
    </row>
    <row r="214" spans="1:13" x14ac:dyDescent="0.4">
      <c r="A214" s="4">
        <v>4</v>
      </c>
      <c r="B214" s="3" t="s">
        <v>1200</v>
      </c>
      <c r="C214" s="89">
        <v>10760</v>
      </c>
      <c r="D214" s="3" t="s">
        <v>2200</v>
      </c>
      <c r="E214" s="4" t="s">
        <v>953</v>
      </c>
      <c r="F214" s="4" t="s">
        <v>954</v>
      </c>
      <c r="G214" s="4">
        <v>35</v>
      </c>
      <c r="H214" s="135">
        <v>92.264302981466599</v>
      </c>
      <c r="I214" s="135">
        <v>96.665362035225002</v>
      </c>
      <c r="J214" s="135">
        <v>44.571428571428598</v>
      </c>
      <c r="K214" s="135">
        <v>70.540000000000006</v>
      </c>
      <c r="L214" s="135">
        <f>VLOOKUP($C214,ข้อมูลพื้นฐานรพ_สป_ณสค61!$C$2:$S$897,17,0)</f>
        <v>136.05479452054794</v>
      </c>
      <c r="M214" s="3">
        <f t="shared" si="3"/>
        <v>1</v>
      </c>
    </row>
    <row r="215" spans="1:13" x14ac:dyDescent="0.4">
      <c r="A215" s="4">
        <v>4</v>
      </c>
      <c r="B215" s="3" t="s">
        <v>1200</v>
      </c>
      <c r="C215" s="89">
        <v>28875</v>
      </c>
      <c r="D215" s="3" t="s">
        <v>2201</v>
      </c>
      <c r="E215" s="4" t="s">
        <v>953</v>
      </c>
      <c r="F215" s="4" t="s">
        <v>980</v>
      </c>
      <c r="G215" s="4">
        <v>30</v>
      </c>
      <c r="H215" s="135">
        <v>0</v>
      </c>
      <c r="I215" s="135">
        <v>0</v>
      </c>
      <c r="J215" s="135">
        <v>0</v>
      </c>
      <c r="K215" s="135">
        <v>0</v>
      </c>
      <c r="L215" s="135">
        <f>VLOOKUP($C215,ข้อมูลพื้นฐานรพ_สป_ณสค61!$C$2:$S$897,17,0)</f>
        <v>16.721461187214611</v>
      </c>
      <c r="M215" s="3">
        <f t="shared" si="3"/>
        <v>0</v>
      </c>
    </row>
    <row r="216" spans="1:13" x14ac:dyDescent="0.4">
      <c r="A216" s="4">
        <v>4</v>
      </c>
      <c r="B216" s="3" t="s">
        <v>1208</v>
      </c>
      <c r="C216" s="89">
        <v>10687</v>
      </c>
      <c r="D216" s="3" t="s">
        <v>2202</v>
      </c>
      <c r="E216" s="4" t="s">
        <v>986</v>
      </c>
      <c r="F216" s="4" t="s">
        <v>1013</v>
      </c>
      <c r="G216" s="4">
        <v>380</v>
      </c>
      <c r="H216" s="135">
        <v>98.134515460920795</v>
      </c>
      <c r="I216" s="135">
        <v>91.795962509012298</v>
      </c>
      <c r="J216" s="135">
        <v>10.053352559480899</v>
      </c>
      <c r="K216" s="135">
        <v>82.95</v>
      </c>
      <c r="L216" s="135">
        <f>VLOOKUP($C216,ข้อมูลพื้นฐานรพ_สป_ณสค61!$C$2:$S$897,17,0)</f>
        <v>113.94881038211969</v>
      </c>
      <c r="M216" s="3">
        <f t="shared" si="3"/>
        <v>1</v>
      </c>
    </row>
    <row r="217" spans="1:13" x14ac:dyDescent="0.4">
      <c r="A217" s="4">
        <v>4</v>
      </c>
      <c r="B217" s="3" t="s">
        <v>1208</v>
      </c>
      <c r="C217" s="89">
        <v>10761</v>
      </c>
      <c r="D217" s="3" t="s">
        <v>2203</v>
      </c>
      <c r="E217" s="4" t="s">
        <v>953</v>
      </c>
      <c r="F217" s="4" t="s">
        <v>958</v>
      </c>
      <c r="G217" s="4">
        <v>34</v>
      </c>
      <c r="H217" s="135">
        <v>82.554391619661601</v>
      </c>
      <c r="I217" s="135">
        <v>84.302981466559203</v>
      </c>
      <c r="J217" s="135">
        <v>64.375503626107999</v>
      </c>
      <c r="K217" s="135">
        <v>81.95</v>
      </c>
      <c r="L217" s="135">
        <f>VLOOKUP($C217,ข้อมูลพื้นฐานรพ_สป_ณสค61!$C$2:$S$897,17,0)</f>
        <v>86.132151490733278</v>
      </c>
      <c r="M217" s="3">
        <f t="shared" si="3"/>
        <v>1</v>
      </c>
    </row>
    <row r="218" spans="1:13" x14ac:dyDescent="0.4">
      <c r="A218" s="4">
        <v>4</v>
      </c>
      <c r="B218" s="3" t="s">
        <v>1208</v>
      </c>
      <c r="C218" s="89">
        <v>10762</v>
      </c>
      <c r="D218" s="3" t="s">
        <v>2204</v>
      </c>
      <c r="E218" s="4" t="s">
        <v>953</v>
      </c>
      <c r="F218" s="4" t="s">
        <v>961</v>
      </c>
      <c r="G218" s="4">
        <v>66</v>
      </c>
      <c r="H218" s="135">
        <v>67.182648401826498</v>
      </c>
      <c r="I218" s="135">
        <v>57.862183478621802</v>
      </c>
      <c r="J218" s="135">
        <v>38.497301784972997</v>
      </c>
      <c r="K218" s="135">
        <v>56.83</v>
      </c>
      <c r="L218" s="135">
        <f>VLOOKUP($C218,ข้อมูลพื้นฐานรพ_สป_ณสค61!$C$2:$S$897,17,0)</f>
        <v>63.889580738895809</v>
      </c>
      <c r="M218" s="3">
        <f t="shared" si="3"/>
        <v>0</v>
      </c>
    </row>
    <row r="219" spans="1:13" x14ac:dyDescent="0.4">
      <c r="A219" s="4">
        <v>4</v>
      </c>
      <c r="B219" s="3" t="s">
        <v>1208</v>
      </c>
      <c r="C219" s="89">
        <v>10763</v>
      </c>
      <c r="D219" s="3" t="s">
        <v>2205</v>
      </c>
      <c r="E219" s="4" t="s">
        <v>953</v>
      </c>
      <c r="F219" s="4" t="s">
        <v>958</v>
      </c>
      <c r="G219" s="4">
        <v>30</v>
      </c>
      <c r="H219" s="135">
        <v>52.757990867579899</v>
      </c>
      <c r="I219" s="135">
        <v>57.378995433790003</v>
      </c>
      <c r="J219" s="135">
        <v>18.757990867579899</v>
      </c>
      <c r="K219" s="135">
        <v>55.31</v>
      </c>
      <c r="L219" s="135">
        <f>VLOOKUP($C219,ข้อมูลพื้นฐานรพ_สป_ณสค61!$C$2:$S$897,17,0)</f>
        <v>76.392694063926939</v>
      </c>
      <c r="M219" s="3">
        <f t="shared" si="3"/>
        <v>0</v>
      </c>
    </row>
    <row r="220" spans="1:13" x14ac:dyDescent="0.4">
      <c r="A220" s="4">
        <v>4</v>
      </c>
      <c r="B220" s="3" t="s">
        <v>1208</v>
      </c>
      <c r="C220" s="89">
        <v>10764</v>
      </c>
      <c r="D220" s="3" t="s">
        <v>2206</v>
      </c>
      <c r="E220" s="4" t="s">
        <v>953</v>
      </c>
      <c r="F220" s="4" t="s">
        <v>958</v>
      </c>
      <c r="G220" s="4">
        <v>36</v>
      </c>
      <c r="H220" s="135">
        <v>41.385979049153903</v>
      </c>
      <c r="I220" s="135">
        <v>49.8477929984779</v>
      </c>
      <c r="J220" s="135">
        <v>39.200913242009101</v>
      </c>
      <c r="K220" s="135">
        <v>39.049999999999997</v>
      </c>
      <c r="L220" s="135">
        <f>VLOOKUP($C220,ข้อมูลพื้นฐานรพ_สป_ณสค61!$C$2:$S$897,17,0)</f>
        <v>36.210045662100455</v>
      </c>
      <c r="M220" s="3">
        <f t="shared" si="3"/>
        <v>0</v>
      </c>
    </row>
    <row r="221" spans="1:13" x14ac:dyDescent="0.4">
      <c r="A221" s="4">
        <v>4</v>
      </c>
      <c r="B221" s="3" t="s">
        <v>1208</v>
      </c>
      <c r="C221" s="89">
        <v>10765</v>
      </c>
      <c r="D221" s="3" t="s">
        <v>2207</v>
      </c>
      <c r="E221" s="4" t="s">
        <v>953</v>
      </c>
      <c r="F221" s="4" t="s">
        <v>958</v>
      </c>
      <c r="G221" s="4">
        <v>31</v>
      </c>
      <c r="H221" s="135">
        <v>50.507655116841299</v>
      </c>
      <c r="I221" s="135">
        <v>51.338930623066702</v>
      </c>
      <c r="J221" s="135">
        <v>24.030048608042399</v>
      </c>
      <c r="K221" s="135">
        <v>48.11</v>
      </c>
      <c r="L221" s="135">
        <f>VLOOKUP($C221,ข้อมูลพื้นฐานรพ_สป_ณสค61!$C$2:$S$897,17,0)</f>
        <v>58.294299602297833</v>
      </c>
      <c r="M221" s="3">
        <f t="shared" si="3"/>
        <v>0</v>
      </c>
    </row>
    <row r="222" spans="1:13" x14ac:dyDescent="0.4">
      <c r="A222" s="4">
        <v>4</v>
      </c>
      <c r="B222" s="3" t="s">
        <v>1208</v>
      </c>
      <c r="C222" s="89">
        <v>10766</v>
      </c>
      <c r="D222" s="3" t="s">
        <v>2208</v>
      </c>
      <c r="E222" s="4" t="s">
        <v>953</v>
      </c>
      <c r="F222" s="4" t="s">
        <v>958</v>
      </c>
      <c r="G222" s="4">
        <v>36</v>
      </c>
      <c r="H222" s="135">
        <v>76.743639921722107</v>
      </c>
      <c r="I222" s="135">
        <v>79.490106544901096</v>
      </c>
      <c r="J222" s="135">
        <v>24.5205479452055</v>
      </c>
      <c r="K222" s="135">
        <v>58.33</v>
      </c>
      <c r="L222" s="135">
        <f>VLOOKUP($C222,ข้อมูลพื้นฐานรพ_สป_ณสค61!$C$2:$S$897,17,0)</f>
        <v>71.019786910197865</v>
      </c>
      <c r="M222" s="3">
        <f t="shared" si="3"/>
        <v>0</v>
      </c>
    </row>
    <row r="223" spans="1:13" x14ac:dyDescent="0.4">
      <c r="A223" s="4">
        <v>4</v>
      </c>
      <c r="B223" s="3" t="s">
        <v>1208</v>
      </c>
      <c r="C223" s="89">
        <v>10767</v>
      </c>
      <c r="D223" s="3" t="s">
        <v>2209</v>
      </c>
      <c r="E223" s="4" t="s">
        <v>953</v>
      </c>
      <c r="F223" s="4" t="s">
        <v>980</v>
      </c>
      <c r="G223" s="4">
        <v>30</v>
      </c>
      <c r="H223" s="135">
        <v>43.187214611872101</v>
      </c>
      <c r="I223" s="135">
        <v>37.406392694063904</v>
      </c>
      <c r="J223" s="135">
        <v>27.908675799086801</v>
      </c>
      <c r="K223" s="135">
        <v>38.79</v>
      </c>
      <c r="L223" s="135">
        <f>VLOOKUP($C223,ข้อมูลพื้นฐานรพ_สป_ณสค61!$C$2:$S$897,17,0)</f>
        <v>62.8675799086758</v>
      </c>
      <c r="M223" s="3">
        <f t="shared" si="3"/>
        <v>0</v>
      </c>
    </row>
    <row r="224" spans="1:13" x14ac:dyDescent="0.4">
      <c r="A224" s="4">
        <v>4</v>
      </c>
      <c r="B224" s="3" t="s">
        <v>1217</v>
      </c>
      <c r="C224" s="89">
        <v>10660</v>
      </c>
      <c r="D224" s="3" t="s">
        <v>2210</v>
      </c>
      <c r="E224" s="4" t="s">
        <v>949</v>
      </c>
      <c r="F224" s="4" t="s">
        <v>950</v>
      </c>
      <c r="G224" s="4">
        <v>524</v>
      </c>
      <c r="H224" s="135">
        <v>85.613843918638395</v>
      </c>
      <c r="I224" s="135">
        <v>95.5678134476629</v>
      </c>
      <c r="J224" s="135">
        <v>97.851092753320103</v>
      </c>
      <c r="K224" s="135">
        <v>76.83</v>
      </c>
      <c r="L224" s="135">
        <f>VLOOKUP($C224,ข้อมูลพื้นฐานรพ_สป_ณสค61!$C$2:$S$897,17,0)</f>
        <v>97.806650632646665</v>
      </c>
      <c r="M224" s="3">
        <f t="shared" si="3"/>
        <v>1</v>
      </c>
    </row>
    <row r="225" spans="1:13" x14ac:dyDescent="0.4">
      <c r="A225" s="4">
        <v>4</v>
      </c>
      <c r="B225" s="3" t="s">
        <v>1217</v>
      </c>
      <c r="C225" s="89">
        <v>10688</v>
      </c>
      <c r="D225" s="3" t="s">
        <v>2211</v>
      </c>
      <c r="E225" s="4" t="s">
        <v>986</v>
      </c>
      <c r="F225" s="4" t="s">
        <v>987</v>
      </c>
      <c r="G225" s="4">
        <v>180</v>
      </c>
      <c r="H225" s="135">
        <v>90.201107548819607</v>
      </c>
      <c r="I225" s="135">
        <v>96.500761035007599</v>
      </c>
      <c r="J225" s="135">
        <v>89.852359208523595</v>
      </c>
      <c r="K225" s="135">
        <v>72.260000000000005</v>
      </c>
      <c r="L225" s="135">
        <f>VLOOKUP($C225,ข้อมูลพื้นฐานรพ_สป_ณสค61!$C$2:$S$897,17,0)</f>
        <v>89.561643835616437</v>
      </c>
      <c r="M225" s="3">
        <f t="shared" si="3"/>
        <v>1</v>
      </c>
    </row>
    <row r="226" spans="1:13" x14ac:dyDescent="0.4">
      <c r="A226" s="4">
        <v>4</v>
      </c>
      <c r="B226" s="3" t="s">
        <v>1217</v>
      </c>
      <c r="C226" s="89">
        <v>10768</v>
      </c>
      <c r="D226" s="3" t="s">
        <v>2212</v>
      </c>
      <c r="E226" s="4" t="s">
        <v>953</v>
      </c>
      <c r="F226" s="4" t="s">
        <v>958</v>
      </c>
      <c r="G226" s="4">
        <v>30</v>
      </c>
      <c r="H226" s="135">
        <v>80.027397260274</v>
      </c>
      <c r="I226" s="135">
        <v>85.981735159817305</v>
      </c>
      <c r="J226" s="135">
        <v>66.246575342465704</v>
      </c>
      <c r="K226" s="135">
        <v>66.709999999999994</v>
      </c>
      <c r="L226" s="135">
        <f>VLOOKUP($C226,ข้อมูลพื้นฐานรพ_สป_ณสค61!$C$2:$S$897,17,0)</f>
        <v>78.675799086757991</v>
      </c>
      <c r="M226" s="3">
        <f t="shared" si="3"/>
        <v>0</v>
      </c>
    </row>
    <row r="227" spans="1:13" x14ac:dyDescent="0.4">
      <c r="A227" s="4">
        <v>4</v>
      </c>
      <c r="B227" s="3" t="s">
        <v>1217</v>
      </c>
      <c r="C227" s="89">
        <v>10769</v>
      </c>
      <c r="D227" s="3" t="s">
        <v>2213</v>
      </c>
      <c r="E227" s="4" t="s">
        <v>953</v>
      </c>
      <c r="F227" s="4" t="s">
        <v>958</v>
      </c>
      <c r="G227" s="4">
        <v>45</v>
      </c>
      <c r="H227" s="135">
        <v>88.3196347031963</v>
      </c>
      <c r="I227" s="135">
        <v>69.603850425768201</v>
      </c>
      <c r="J227" s="135">
        <v>68.470936690114797</v>
      </c>
      <c r="K227" s="135">
        <v>55.92</v>
      </c>
      <c r="L227" s="135">
        <f>VLOOKUP($C227,ข้อมูลพื้นฐานรพ_สป_ณสค61!$C$2:$S$897,17,0)</f>
        <v>46.31963470319635</v>
      </c>
      <c r="M227" s="3">
        <f t="shared" si="3"/>
        <v>0</v>
      </c>
    </row>
    <row r="228" spans="1:13" x14ac:dyDescent="0.4">
      <c r="A228" s="4">
        <v>4</v>
      </c>
      <c r="B228" s="3" t="s">
        <v>1217</v>
      </c>
      <c r="C228" s="89">
        <v>10770</v>
      </c>
      <c r="D228" s="3" t="s">
        <v>2214</v>
      </c>
      <c r="E228" s="4" t="s">
        <v>953</v>
      </c>
      <c r="F228" s="4" t="s">
        <v>958</v>
      </c>
      <c r="G228" s="4">
        <v>30</v>
      </c>
      <c r="H228" s="135">
        <v>70.849315068493198</v>
      </c>
      <c r="I228" s="135">
        <v>50.157534246575302</v>
      </c>
      <c r="J228" s="135">
        <v>43.308219178082197</v>
      </c>
      <c r="K228" s="135">
        <v>40.71</v>
      </c>
      <c r="L228" s="135">
        <f>VLOOKUP($C228,ข้อมูลพื้นฐานรพ_สป_ณสค61!$C$2:$S$897,17,0)</f>
        <v>68.420091324200911</v>
      </c>
      <c r="M228" s="3">
        <f t="shared" si="3"/>
        <v>0</v>
      </c>
    </row>
    <row r="229" spans="1:13" x14ac:dyDescent="0.4">
      <c r="A229" s="4">
        <v>4</v>
      </c>
      <c r="B229" s="3" t="s">
        <v>1217</v>
      </c>
      <c r="C229" s="89">
        <v>10771</v>
      </c>
      <c r="D229" s="3" t="s">
        <v>2215</v>
      </c>
      <c r="E229" s="4" t="s">
        <v>953</v>
      </c>
      <c r="F229" s="4" t="s">
        <v>958</v>
      </c>
      <c r="G229" s="4">
        <v>30</v>
      </c>
      <c r="H229" s="135">
        <v>40.584474885844699</v>
      </c>
      <c r="I229" s="135">
        <v>42.191780821917803</v>
      </c>
      <c r="J229" s="135">
        <v>38.8401826484018</v>
      </c>
      <c r="K229" s="135">
        <v>32.11</v>
      </c>
      <c r="L229" s="135">
        <f>VLOOKUP($C229,ข้อมูลพื้นฐานรพ_สป_ณสค61!$C$2:$S$897,17,0)</f>
        <v>34.420091324200911</v>
      </c>
      <c r="M229" s="3">
        <f t="shared" si="3"/>
        <v>0</v>
      </c>
    </row>
    <row r="230" spans="1:13" x14ac:dyDescent="0.4">
      <c r="A230" s="4">
        <v>4</v>
      </c>
      <c r="B230" s="3" t="s">
        <v>1217</v>
      </c>
      <c r="C230" s="89">
        <v>10772</v>
      </c>
      <c r="D230" s="3" t="s">
        <v>2216</v>
      </c>
      <c r="E230" s="4" t="s">
        <v>953</v>
      </c>
      <c r="F230" s="4" t="s">
        <v>961</v>
      </c>
      <c r="G230" s="4">
        <v>60</v>
      </c>
      <c r="H230" s="135">
        <v>68.3196347031963</v>
      </c>
      <c r="I230" s="135">
        <v>99.358503174072794</v>
      </c>
      <c r="J230" s="135">
        <v>87.684597393919105</v>
      </c>
      <c r="K230" s="135">
        <v>72.53</v>
      </c>
      <c r="L230" s="135">
        <f>VLOOKUP($C230,ข้อมูลพื้นฐานรพ_สป_ณสค61!$C$2:$S$897,17,0)</f>
        <v>68.561643835616437</v>
      </c>
      <c r="M230" s="3">
        <f t="shared" si="3"/>
        <v>0</v>
      </c>
    </row>
    <row r="231" spans="1:13" x14ac:dyDescent="0.4">
      <c r="A231" s="4">
        <v>4</v>
      </c>
      <c r="B231" s="3" t="s">
        <v>1217</v>
      </c>
      <c r="C231" s="89">
        <v>10773</v>
      </c>
      <c r="D231" s="3" t="s">
        <v>2217</v>
      </c>
      <c r="E231" s="4" t="s">
        <v>953</v>
      </c>
      <c r="F231" s="4" t="s">
        <v>958</v>
      </c>
      <c r="G231" s="4">
        <v>30</v>
      </c>
      <c r="H231" s="135">
        <v>59.794520547945197</v>
      </c>
      <c r="I231" s="135">
        <v>62.9299847792999</v>
      </c>
      <c r="J231" s="135">
        <v>52.397260273972599</v>
      </c>
      <c r="K231" s="135">
        <v>48.98</v>
      </c>
      <c r="L231" s="135">
        <f>VLOOKUP($C231,ข้อมูลพื้นฐานรพ_สป_ณสค61!$C$2:$S$897,17,0)</f>
        <v>78.840182648401822</v>
      </c>
      <c r="M231" s="3">
        <f t="shared" si="3"/>
        <v>0</v>
      </c>
    </row>
    <row r="232" spans="1:13" x14ac:dyDescent="0.4">
      <c r="A232" s="4">
        <v>4</v>
      </c>
      <c r="B232" s="3" t="s">
        <v>1217</v>
      </c>
      <c r="C232" s="89">
        <v>10774</v>
      </c>
      <c r="D232" s="3" t="s">
        <v>2218</v>
      </c>
      <c r="E232" s="4" t="s">
        <v>953</v>
      </c>
      <c r="F232" s="4" t="s">
        <v>958</v>
      </c>
      <c r="G232" s="4">
        <v>30</v>
      </c>
      <c r="H232" s="135">
        <v>60.730593607305899</v>
      </c>
      <c r="I232" s="135">
        <v>62.677861246133503</v>
      </c>
      <c r="J232" s="135">
        <v>59.619973486522298</v>
      </c>
      <c r="K232" s="135">
        <v>53.79</v>
      </c>
      <c r="L232" s="135">
        <f>VLOOKUP($C232,ข้อมูลพื้นฐานรพ_สป_ณสค61!$C$2:$S$897,17,0)</f>
        <v>68.776255707762559</v>
      </c>
      <c r="M232" s="3">
        <f t="shared" si="3"/>
        <v>0</v>
      </c>
    </row>
    <row r="233" spans="1:13" x14ac:dyDescent="0.4">
      <c r="A233" s="4">
        <v>4</v>
      </c>
      <c r="B233" s="3" t="s">
        <v>1217</v>
      </c>
      <c r="C233" s="89">
        <v>10775</v>
      </c>
      <c r="D233" s="3" t="s">
        <v>2219</v>
      </c>
      <c r="E233" s="4" t="s">
        <v>953</v>
      </c>
      <c r="F233" s="4" t="s">
        <v>958</v>
      </c>
      <c r="G233" s="4">
        <v>46</v>
      </c>
      <c r="H233" s="135">
        <v>57.456819535437802</v>
      </c>
      <c r="I233" s="135">
        <v>58.957712924359697</v>
      </c>
      <c r="J233" s="135">
        <v>54.1870160810006</v>
      </c>
      <c r="K233" s="135">
        <v>80.069999999999993</v>
      </c>
      <c r="L233" s="135">
        <f>VLOOKUP($C233,ข้อมูลพื้นฐานรพ_สป_ณสค61!$C$2:$S$897,17,0)</f>
        <v>63.9249553305539</v>
      </c>
      <c r="M233" s="3">
        <f t="shared" si="3"/>
        <v>0</v>
      </c>
    </row>
    <row r="234" spans="1:13" x14ac:dyDescent="0.4">
      <c r="A234" s="4">
        <v>4</v>
      </c>
      <c r="B234" s="3" t="s">
        <v>1217</v>
      </c>
      <c r="C234" s="89">
        <v>10776</v>
      </c>
      <c r="D234" s="3" t="s">
        <v>2220</v>
      </c>
      <c r="E234" s="4" t="s">
        <v>953</v>
      </c>
      <c r="F234" s="4" t="s">
        <v>958</v>
      </c>
      <c r="G234" s="4">
        <v>30</v>
      </c>
      <c r="H234" s="135">
        <v>64.246575342465704</v>
      </c>
      <c r="I234" s="135">
        <v>56.204673650281997</v>
      </c>
      <c r="J234" s="135">
        <v>51.571313456889598</v>
      </c>
      <c r="K234" s="135">
        <v>49.3</v>
      </c>
      <c r="L234" s="135">
        <f>VLOOKUP($C234,ข้อมูลพื้นฐานรพ_สป_ณสค61!$C$2:$S$897,17,0)</f>
        <v>54.237442922374427</v>
      </c>
      <c r="M234" s="3">
        <f t="shared" si="3"/>
        <v>0</v>
      </c>
    </row>
    <row r="235" spans="1:13" x14ac:dyDescent="0.4">
      <c r="A235" s="4">
        <v>4</v>
      </c>
      <c r="B235" s="3" t="s">
        <v>1217</v>
      </c>
      <c r="C235" s="89">
        <v>10777</v>
      </c>
      <c r="D235" s="3" t="s">
        <v>2221</v>
      </c>
      <c r="E235" s="4" t="s">
        <v>953</v>
      </c>
      <c r="F235" s="4" t="s">
        <v>954</v>
      </c>
      <c r="G235" s="4">
        <v>46</v>
      </c>
      <c r="H235" s="135">
        <v>47.767123287671197</v>
      </c>
      <c r="I235" s="135">
        <v>75.147801009372699</v>
      </c>
      <c r="J235" s="135">
        <v>70.612833453496805</v>
      </c>
      <c r="K235" s="135">
        <v>60.61</v>
      </c>
      <c r="L235" s="135">
        <f>VLOOKUP($C235,ข้อมูลพื้นฐานรพ_สป_ณสค61!$C$2:$S$897,17,0)</f>
        <v>73.061346039309115</v>
      </c>
      <c r="M235" s="3">
        <f t="shared" si="3"/>
        <v>0</v>
      </c>
    </row>
    <row r="236" spans="1:13" x14ac:dyDescent="0.4">
      <c r="A236" s="4">
        <v>4</v>
      </c>
      <c r="B236" s="3" t="s">
        <v>1217</v>
      </c>
      <c r="C236" s="89">
        <v>10778</v>
      </c>
      <c r="D236" s="3" t="s">
        <v>2222</v>
      </c>
      <c r="E236" s="4" t="s">
        <v>953</v>
      </c>
      <c r="F236" s="4" t="s">
        <v>980</v>
      </c>
      <c r="G236" s="4">
        <v>10</v>
      </c>
      <c r="H236" s="135">
        <v>67.972602739726</v>
      </c>
      <c r="I236" s="135">
        <v>53.082191780821901</v>
      </c>
      <c r="J236" s="135">
        <v>49.885844748858403</v>
      </c>
      <c r="K236" s="135">
        <v>46</v>
      </c>
      <c r="L236" s="135">
        <f>VLOOKUP($C236,ข้อมูลพื้นฐานรพ_สป_ณสค61!$C$2:$S$897,17,0)</f>
        <v>55.479452054794521</v>
      </c>
      <c r="M236" s="3">
        <f t="shared" si="3"/>
        <v>0</v>
      </c>
    </row>
    <row r="237" spans="1:13" x14ac:dyDescent="0.4">
      <c r="A237" s="4">
        <v>4</v>
      </c>
      <c r="B237" s="3" t="s">
        <v>1217</v>
      </c>
      <c r="C237" s="89">
        <v>10779</v>
      </c>
      <c r="D237" s="3" t="s">
        <v>2223</v>
      </c>
      <c r="E237" s="4" t="s">
        <v>953</v>
      </c>
      <c r="F237" s="4" t="s">
        <v>958</v>
      </c>
      <c r="G237" s="4">
        <v>30</v>
      </c>
      <c r="H237" s="135">
        <v>75.704816615112705</v>
      </c>
      <c r="I237" s="135">
        <v>65.841802916482607</v>
      </c>
      <c r="J237" s="135">
        <v>70.269553689792303</v>
      </c>
      <c r="K237" s="135">
        <v>62.32</v>
      </c>
      <c r="L237" s="135">
        <f>VLOOKUP($C237,ข้อมูลพื้นฐานรพ_สป_ณสค61!$C$2:$S$897,17,0)</f>
        <v>66.027397260273972</v>
      </c>
      <c r="M237" s="3">
        <f t="shared" si="3"/>
        <v>0</v>
      </c>
    </row>
    <row r="238" spans="1:13" x14ac:dyDescent="0.4">
      <c r="A238" s="4">
        <v>4</v>
      </c>
      <c r="B238" s="3" t="s">
        <v>1217</v>
      </c>
      <c r="C238" s="89">
        <v>10780</v>
      </c>
      <c r="D238" s="3" t="s">
        <v>2224</v>
      </c>
      <c r="E238" s="4" t="s">
        <v>953</v>
      </c>
      <c r="F238" s="4" t="s">
        <v>980</v>
      </c>
      <c r="G238" s="4">
        <v>10</v>
      </c>
      <c r="H238" s="135">
        <v>43.125778331257798</v>
      </c>
      <c r="I238" s="135">
        <v>49.788293897882902</v>
      </c>
      <c r="J238" s="135">
        <v>38.8418430884184</v>
      </c>
      <c r="K238" s="135">
        <v>38.26</v>
      </c>
      <c r="L238" s="135">
        <f>VLOOKUP($C238,ข้อมูลพื้นฐานรพ_สป_ณสค61!$C$2:$S$897,17,0)</f>
        <v>105.86301369863014</v>
      </c>
      <c r="M238" s="3">
        <f t="shared" si="3"/>
        <v>1</v>
      </c>
    </row>
    <row r="239" spans="1:13" x14ac:dyDescent="0.4">
      <c r="A239" s="4">
        <v>4</v>
      </c>
      <c r="B239" s="3" t="s">
        <v>1217</v>
      </c>
      <c r="C239" s="89">
        <v>10781</v>
      </c>
      <c r="D239" s="3" t="s">
        <v>2225</v>
      </c>
      <c r="E239" s="4" t="s">
        <v>953</v>
      </c>
      <c r="F239" s="4" t="s">
        <v>980</v>
      </c>
      <c r="G239" s="4">
        <v>10</v>
      </c>
      <c r="H239" s="135">
        <v>58.301369863013697</v>
      </c>
      <c r="I239" s="135">
        <v>92.694063926940601</v>
      </c>
      <c r="J239" s="135">
        <v>47.890410958904098</v>
      </c>
      <c r="K239" s="135">
        <v>49.92</v>
      </c>
      <c r="L239" s="135">
        <f>VLOOKUP($C239,ข้อมูลพื้นฐานรพ_สป_ณสค61!$C$2:$S$897,17,0)</f>
        <v>115.72602739726027</v>
      </c>
      <c r="M239" s="3">
        <f t="shared" si="3"/>
        <v>1</v>
      </c>
    </row>
    <row r="240" spans="1:13" x14ac:dyDescent="0.4">
      <c r="A240" s="4">
        <v>4</v>
      </c>
      <c r="B240" s="3" t="s">
        <v>1235</v>
      </c>
      <c r="C240" s="89">
        <v>10690</v>
      </c>
      <c r="D240" s="3" t="s">
        <v>2226</v>
      </c>
      <c r="E240" s="4" t="s">
        <v>986</v>
      </c>
      <c r="F240" s="4" t="s">
        <v>1013</v>
      </c>
      <c r="G240" s="4">
        <v>536</v>
      </c>
      <c r="H240" s="135">
        <v>94.387402381257203</v>
      </c>
      <c r="I240" s="135">
        <v>92.779413647420299</v>
      </c>
      <c r="J240" s="135">
        <v>105.094738189732</v>
      </c>
      <c r="K240" s="135">
        <v>86.61</v>
      </c>
      <c r="L240" s="135">
        <f>VLOOKUP($C240,ข้อมูลพื้นฐานรพ_สป_ณสค61!$C$2:$S$897,17,0)</f>
        <v>83.056123492128393</v>
      </c>
      <c r="M240" s="3">
        <f t="shared" si="3"/>
        <v>1</v>
      </c>
    </row>
    <row r="241" spans="1:13" x14ac:dyDescent="0.4">
      <c r="A241" s="4">
        <v>4</v>
      </c>
      <c r="B241" s="3" t="s">
        <v>1235</v>
      </c>
      <c r="C241" s="89">
        <v>10691</v>
      </c>
      <c r="D241" s="3" t="s">
        <v>2227</v>
      </c>
      <c r="E241" s="4" t="s">
        <v>986</v>
      </c>
      <c r="F241" s="4" t="s">
        <v>987</v>
      </c>
      <c r="G241" s="4">
        <v>258</v>
      </c>
      <c r="H241" s="135">
        <v>71.639587979186601</v>
      </c>
      <c r="I241" s="135">
        <v>72.749283211213793</v>
      </c>
      <c r="J241" s="135">
        <v>71.044918763937602</v>
      </c>
      <c r="K241" s="135">
        <v>56.45</v>
      </c>
      <c r="L241" s="135">
        <f>VLOOKUP($C241,ข้อมูลพื้นฐานรพ_สป_ณสค61!$C$2:$S$897,17,0)</f>
        <v>69.780184772220451</v>
      </c>
      <c r="M241" s="3">
        <f t="shared" si="3"/>
        <v>0</v>
      </c>
    </row>
    <row r="242" spans="1:13" x14ac:dyDescent="0.4">
      <c r="A242" s="4">
        <v>4</v>
      </c>
      <c r="B242" s="3" t="s">
        <v>1235</v>
      </c>
      <c r="C242" s="89">
        <v>10789</v>
      </c>
      <c r="D242" s="3" t="s">
        <v>2228</v>
      </c>
      <c r="E242" s="4" t="s">
        <v>953</v>
      </c>
      <c r="F242" s="4" t="s">
        <v>958</v>
      </c>
      <c r="G242" s="4">
        <v>66</v>
      </c>
      <c r="H242" s="135">
        <v>60.3607305936073</v>
      </c>
      <c r="I242" s="135">
        <v>45.550020755500199</v>
      </c>
      <c r="J242" s="135">
        <v>50.058115400581201</v>
      </c>
      <c r="K242" s="135">
        <v>55.53</v>
      </c>
      <c r="L242" s="135">
        <f>VLOOKUP($C242,ข้อมูลพื้นฐานรพ_สป_ณสค61!$C$2:$S$897,17,0)</f>
        <v>58.99543378995434</v>
      </c>
      <c r="M242" s="3">
        <f t="shared" si="3"/>
        <v>0</v>
      </c>
    </row>
    <row r="243" spans="1:13" x14ac:dyDescent="0.4">
      <c r="A243" s="4">
        <v>4</v>
      </c>
      <c r="B243" s="3" t="s">
        <v>1235</v>
      </c>
      <c r="C243" s="89">
        <v>10790</v>
      </c>
      <c r="D243" s="3" t="s">
        <v>2229</v>
      </c>
      <c r="E243" s="4" t="s">
        <v>953</v>
      </c>
      <c r="F243" s="4" t="s">
        <v>961</v>
      </c>
      <c r="G243" s="4">
        <v>123</v>
      </c>
      <c r="H243" s="135">
        <v>55.894794520547897</v>
      </c>
      <c r="I243" s="135">
        <v>53.355607528678</v>
      </c>
      <c r="J243" s="135">
        <v>48.1857667891747</v>
      </c>
      <c r="K243" s="135">
        <v>63.55</v>
      </c>
      <c r="L243" s="135">
        <f>VLOOKUP($C243,ข้อมูลพื้นฐานรพ_สป_ณสค61!$C$2:$S$897,17,0)</f>
        <v>68.401826484018258</v>
      </c>
      <c r="M243" s="3">
        <f t="shared" si="3"/>
        <v>0</v>
      </c>
    </row>
    <row r="244" spans="1:13" x14ac:dyDescent="0.4">
      <c r="A244" s="4">
        <v>4</v>
      </c>
      <c r="B244" s="3" t="s">
        <v>1235</v>
      </c>
      <c r="C244" s="89">
        <v>10791</v>
      </c>
      <c r="D244" s="3" t="s">
        <v>2230</v>
      </c>
      <c r="E244" s="4" t="s">
        <v>953</v>
      </c>
      <c r="F244" s="4" t="s">
        <v>961</v>
      </c>
      <c r="G244" s="4">
        <v>154</v>
      </c>
      <c r="H244" s="135">
        <v>69.541233796083503</v>
      </c>
      <c r="I244" s="135">
        <v>66.121686532645398</v>
      </c>
      <c r="J244" s="135">
        <v>89.548123109766905</v>
      </c>
      <c r="K244" s="135">
        <v>62.05</v>
      </c>
      <c r="L244" s="135">
        <f>VLOOKUP($C244,ข้อมูลพื้นฐานรพ_สป_ณสค61!$C$2:$S$897,17,0)</f>
        <v>74.751823518946807</v>
      </c>
      <c r="M244" s="3">
        <f t="shared" si="3"/>
        <v>0</v>
      </c>
    </row>
    <row r="245" spans="1:13" x14ac:dyDescent="0.4">
      <c r="A245" s="4">
        <v>4</v>
      </c>
      <c r="B245" s="3" t="s">
        <v>1235</v>
      </c>
      <c r="C245" s="89">
        <v>10792</v>
      </c>
      <c r="D245" s="3" t="s">
        <v>2231</v>
      </c>
      <c r="E245" s="4" t="s">
        <v>953</v>
      </c>
      <c r="F245" s="4" t="s">
        <v>958</v>
      </c>
      <c r="G245" s="4">
        <v>53</v>
      </c>
      <c r="H245" s="135">
        <v>50.043939002326198</v>
      </c>
      <c r="I245" s="135">
        <v>55.683639183251501</v>
      </c>
      <c r="J245" s="135">
        <v>44.595502713879597</v>
      </c>
      <c r="K245" s="135">
        <v>45.15</v>
      </c>
      <c r="L245" s="135">
        <f>VLOOKUP($C245,ข้อมูลพื้นฐานรพ_สป_ณสค61!$C$2:$S$897,17,0)</f>
        <v>55.373481519772554</v>
      </c>
      <c r="M245" s="3">
        <f t="shared" si="3"/>
        <v>0</v>
      </c>
    </row>
    <row r="246" spans="1:13" x14ac:dyDescent="0.4">
      <c r="A246" s="4">
        <v>4</v>
      </c>
      <c r="B246" s="3" t="s">
        <v>1235</v>
      </c>
      <c r="C246" s="89">
        <v>10793</v>
      </c>
      <c r="D246" s="3" t="s">
        <v>2232</v>
      </c>
      <c r="E246" s="4" t="s">
        <v>953</v>
      </c>
      <c r="F246" s="4" t="s">
        <v>958</v>
      </c>
      <c r="G246" s="4">
        <v>31</v>
      </c>
      <c r="H246" s="135">
        <v>58.089802130898001</v>
      </c>
      <c r="I246" s="135">
        <v>43.278833406981903</v>
      </c>
      <c r="J246" s="135">
        <v>0</v>
      </c>
      <c r="K246" s="135">
        <v>67.56</v>
      </c>
      <c r="L246" s="135">
        <f>VLOOKUP($C246,ข้อมูลพื้นฐานรพ_สป_ณสค61!$C$2:$S$897,17,0)</f>
        <v>59.752540874944764</v>
      </c>
      <c r="M246" s="3">
        <f t="shared" si="3"/>
        <v>0</v>
      </c>
    </row>
    <row r="247" spans="1:13" x14ac:dyDescent="0.4">
      <c r="A247" s="4">
        <v>4</v>
      </c>
      <c r="B247" s="3" t="s">
        <v>1235</v>
      </c>
      <c r="C247" s="89">
        <v>10794</v>
      </c>
      <c r="D247" s="3" t="s">
        <v>2233</v>
      </c>
      <c r="E247" s="4" t="s">
        <v>953</v>
      </c>
      <c r="F247" s="4" t="s">
        <v>980</v>
      </c>
      <c r="G247" s="4">
        <v>30</v>
      </c>
      <c r="H247" s="135">
        <v>38.709677419354797</v>
      </c>
      <c r="I247" s="135">
        <v>43.598173515981699</v>
      </c>
      <c r="J247" s="135">
        <v>37.406392694063904</v>
      </c>
      <c r="K247" s="135">
        <v>38.81</v>
      </c>
      <c r="L247" s="135">
        <f>VLOOKUP($C247,ข้อมูลพื้นฐานรพ_สป_ณสค61!$C$2:$S$897,17,0)</f>
        <v>39.406392694063925</v>
      </c>
      <c r="M247" s="3">
        <f t="shared" si="3"/>
        <v>0</v>
      </c>
    </row>
    <row r="248" spans="1:13" x14ac:dyDescent="0.4">
      <c r="A248" s="4">
        <v>4</v>
      </c>
      <c r="B248" s="3" t="s">
        <v>1235</v>
      </c>
      <c r="C248" s="89">
        <v>10795</v>
      </c>
      <c r="D248" s="3" t="s">
        <v>2234</v>
      </c>
      <c r="E248" s="4" t="s">
        <v>953</v>
      </c>
      <c r="F248" s="4" t="s">
        <v>980</v>
      </c>
      <c r="G248" s="4">
        <v>30</v>
      </c>
      <c r="H248" s="135">
        <v>53.041095890411</v>
      </c>
      <c r="I248" s="135">
        <v>43.1324200913242</v>
      </c>
      <c r="J248" s="135">
        <v>49.433789954337897</v>
      </c>
      <c r="K248" s="135">
        <v>56.87</v>
      </c>
      <c r="L248" s="135">
        <f>VLOOKUP($C248,ข้อมูลพื้นฐานรพ_สป_ณสค61!$C$2:$S$897,17,0)</f>
        <v>68.465753424657535</v>
      </c>
      <c r="M248" s="3">
        <f t="shared" si="3"/>
        <v>0</v>
      </c>
    </row>
    <row r="249" spans="1:13" x14ac:dyDescent="0.4">
      <c r="A249" s="4">
        <v>4</v>
      </c>
      <c r="B249" s="3" t="s">
        <v>1235</v>
      </c>
      <c r="C249" s="89">
        <v>10796</v>
      </c>
      <c r="D249" s="3" t="s">
        <v>2235</v>
      </c>
      <c r="E249" s="4" t="s">
        <v>953</v>
      </c>
      <c r="F249" s="4" t="s">
        <v>958</v>
      </c>
      <c r="G249" s="4">
        <v>30</v>
      </c>
      <c r="H249" s="135">
        <v>60.1735159817352</v>
      </c>
      <c r="I249" s="135">
        <v>63.707762557077601</v>
      </c>
      <c r="J249" s="135">
        <v>65.342465753424705</v>
      </c>
      <c r="K249" s="135">
        <v>71.540000000000006</v>
      </c>
      <c r="L249" s="135">
        <f>VLOOKUP($C249,ข้อมูลพื้นฐานรพ_สป_ณสค61!$C$2:$S$897,17,0)</f>
        <v>61.899543378995432</v>
      </c>
      <c r="M249" s="3">
        <f t="shared" si="3"/>
        <v>0</v>
      </c>
    </row>
    <row r="250" spans="1:13" x14ac:dyDescent="0.4">
      <c r="A250" s="4">
        <v>4</v>
      </c>
      <c r="B250" s="3" t="s">
        <v>1235</v>
      </c>
      <c r="C250" s="89">
        <v>10797</v>
      </c>
      <c r="D250" s="3" t="s">
        <v>2236</v>
      </c>
      <c r="E250" s="4" t="s">
        <v>953</v>
      </c>
      <c r="F250" s="4" t="s">
        <v>958</v>
      </c>
      <c r="G250" s="4">
        <v>35</v>
      </c>
      <c r="H250" s="135">
        <v>61.980430528375699</v>
      </c>
      <c r="I250" s="135">
        <v>57.941291585127203</v>
      </c>
      <c r="J250" s="135">
        <v>56.571428571428598</v>
      </c>
      <c r="K250" s="135">
        <v>52.24</v>
      </c>
      <c r="L250" s="135">
        <f>VLOOKUP($C250,ข้อมูลพื้นฐานรพ_สป_ณสค61!$C$2:$S$897,17,0)</f>
        <v>57.620352250489233</v>
      </c>
      <c r="M250" s="3">
        <f t="shared" si="3"/>
        <v>0</v>
      </c>
    </row>
    <row r="251" spans="1:13" x14ac:dyDescent="0.4">
      <c r="A251" s="4">
        <v>4</v>
      </c>
      <c r="B251" s="3" t="s">
        <v>1247</v>
      </c>
      <c r="C251" s="89">
        <v>10661</v>
      </c>
      <c r="D251" s="3" t="s">
        <v>2237</v>
      </c>
      <c r="E251" s="4" t="s">
        <v>949</v>
      </c>
      <c r="F251" s="4" t="s">
        <v>950</v>
      </c>
      <c r="G251" s="4">
        <v>700</v>
      </c>
      <c r="H251" s="135">
        <v>96.490944194171206</v>
      </c>
      <c r="I251" s="135">
        <v>102.765166340509</v>
      </c>
      <c r="J251" s="135">
        <v>0</v>
      </c>
      <c r="K251" s="135">
        <v>76.66</v>
      </c>
      <c r="L251" s="135">
        <f>VLOOKUP($C251,ข้อมูลพื้นฐานรพ_สป_ณสค61!$C$2:$S$897,17,0)</f>
        <v>100.24931506849315</v>
      </c>
      <c r="M251" s="3">
        <f t="shared" si="3"/>
        <v>1</v>
      </c>
    </row>
    <row r="252" spans="1:13" x14ac:dyDescent="0.4">
      <c r="A252" s="4">
        <v>4</v>
      </c>
      <c r="B252" s="3" t="s">
        <v>1247</v>
      </c>
      <c r="C252" s="89">
        <v>10695</v>
      </c>
      <c r="D252" s="3" t="s">
        <v>2238</v>
      </c>
      <c r="E252" s="4" t="s">
        <v>986</v>
      </c>
      <c r="F252" s="4" t="s">
        <v>987</v>
      </c>
      <c r="G252" s="4">
        <v>315</v>
      </c>
      <c r="H252" s="135">
        <v>90.9719504240052</v>
      </c>
      <c r="I252" s="135">
        <v>97.356816699282405</v>
      </c>
      <c r="J252" s="135">
        <v>61.3194172646227</v>
      </c>
      <c r="K252" s="135">
        <v>74.989999999999995</v>
      </c>
      <c r="L252" s="135">
        <f>VLOOKUP($C252,ข้อมูลพื้นฐานรพ_สป_ณสค61!$C$2:$S$897,17,0)</f>
        <v>90.19352033050663</v>
      </c>
      <c r="M252" s="3">
        <f t="shared" si="3"/>
        <v>1</v>
      </c>
    </row>
    <row r="253" spans="1:13" x14ac:dyDescent="0.4">
      <c r="A253" s="4">
        <v>4</v>
      </c>
      <c r="B253" s="3" t="s">
        <v>1247</v>
      </c>
      <c r="C253" s="89">
        <v>10807</v>
      </c>
      <c r="D253" s="3" t="s">
        <v>2239</v>
      </c>
      <c r="E253" s="4" t="s">
        <v>953</v>
      </c>
      <c r="F253" s="4" t="s">
        <v>954</v>
      </c>
      <c r="G253" s="4">
        <v>80</v>
      </c>
      <c r="H253" s="135">
        <v>70.863926940639303</v>
      </c>
      <c r="I253" s="135">
        <v>87.195149337525294</v>
      </c>
      <c r="J253" s="135">
        <v>79.402649898944503</v>
      </c>
      <c r="K253" s="135">
        <v>64.88</v>
      </c>
      <c r="L253" s="135">
        <f>VLOOKUP($C253,ข้อมูลพื้นฐานรพ_สป_ณสค61!$C$2:$S$897,17,0)</f>
        <v>61.934931506849317</v>
      </c>
      <c r="M253" s="3">
        <f t="shared" si="3"/>
        <v>0</v>
      </c>
    </row>
    <row r="254" spans="1:13" x14ac:dyDescent="0.4">
      <c r="A254" s="4">
        <v>4</v>
      </c>
      <c r="B254" s="3" t="s">
        <v>1247</v>
      </c>
      <c r="C254" s="89">
        <v>10808</v>
      </c>
      <c r="D254" s="3" t="s">
        <v>2240</v>
      </c>
      <c r="E254" s="4" t="s">
        <v>953</v>
      </c>
      <c r="F254" s="4" t="s">
        <v>958</v>
      </c>
      <c r="G254" s="4">
        <v>69</v>
      </c>
      <c r="H254" s="135">
        <v>42.481635894381597</v>
      </c>
      <c r="I254" s="135">
        <v>45.262557077625601</v>
      </c>
      <c r="J254" s="135">
        <v>19.9581430745814</v>
      </c>
      <c r="K254" s="135">
        <v>32.01</v>
      </c>
      <c r="L254" s="135">
        <f>VLOOKUP($C254,ข้อมูลพื้นฐานรพ_สป_ณสค61!$C$2:$S$897,17,0)</f>
        <v>37.605717689100658</v>
      </c>
      <c r="M254" s="3">
        <f t="shared" si="3"/>
        <v>0</v>
      </c>
    </row>
    <row r="255" spans="1:13" x14ac:dyDescent="0.4">
      <c r="A255" s="4">
        <v>4</v>
      </c>
      <c r="B255" s="3" t="s">
        <v>1247</v>
      </c>
      <c r="C255" s="89">
        <v>10809</v>
      </c>
      <c r="D255" s="3" t="s">
        <v>2241</v>
      </c>
      <c r="E255" s="4" t="s">
        <v>953</v>
      </c>
      <c r="F255" s="4" t="s">
        <v>958</v>
      </c>
      <c r="G255" s="4">
        <v>49</v>
      </c>
      <c r="H255" s="135">
        <v>61.235791314485603</v>
      </c>
      <c r="I255" s="135">
        <v>53.144161774298802</v>
      </c>
      <c r="J255" s="135">
        <v>46.731898238747597</v>
      </c>
      <c r="K255" s="135">
        <v>55.71</v>
      </c>
      <c r="L255" s="135">
        <f>VLOOKUP($C255,ข้อมูลพื้นฐานรพ_สป_ณสค61!$C$2:$S$897,17,0)</f>
        <v>63.02488118535085</v>
      </c>
      <c r="M255" s="3">
        <f t="shared" si="3"/>
        <v>0</v>
      </c>
    </row>
    <row r="256" spans="1:13" x14ac:dyDescent="0.4">
      <c r="A256" s="4">
        <v>4</v>
      </c>
      <c r="B256" s="3" t="s">
        <v>1247</v>
      </c>
      <c r="C256" s="89">
        <v>10810</v>
      </c>
      <c r="D256" s="3" t="s">
        <v>2242</v>
      </c>
      <c r="E256" s="4" t="s">
        <v>953</v>
      </c>
      <c r="F256" s="4" t="s">
        <v>958</v>
      </c>
      <c r="G256" s="4">
        <v>24</v>
      </c>
      <c r="H256" s="135">
        <v>38.162100456620998</v>
      </c>
      <c r="I256" s="135">
        <v>32.728310502283101</v>
      </c>
      <c r="J256" s="135">
        <v>29.554794520547901</v>
      </c>
      <c r="K256" s="135">
        <v>24.9</v>
      </c>
      <c r="L256" s="135">
        <f>VLOOKUP($C256,ข้อมูลพื้นฐานรพ_สป_ณสค61!$C$2:$S$897,17,0)</f>
        <v>30.582191780821919</v>
      </c>
      <c r="M256" s="3">
        <f t="shared" si="3"/>
        <v>0</v>
      </c>
    </row>
    <row r="257" spans="1:13" x14ac:dyDescent="0.4">
      <c r="A257" s="4">
        <v>4</v>
      </c>
      <c r="B257" s="3" t="s">
        <v>1247</v>
      </c>
      <c r="C257" s="89">
        <v>10811</v>
      </c>
      <c r="D257" s="3" t="s">
        <v>2243</v>
      </c>
      <c r="E257" s="4" t="s">
        <v>953</v>
      </c>
      <c r="F257" s="4" t="s">
        <v>958</v>
      </c>
      <c r="G257" s="4">
        <v>34</v>
      </c>
      <c r="H257" s="135">
        <v>60.464923204649203</v>
      </c>
      <c r="I257" s="135">
        <v>59.032534246575302</v>
      </c>
      <c r="J257" s="135">
        <v>38.390410958904098</v>
      </c>
      <c r="K257" s="135">
        <v>54.33</v>
      </c>
      <c r="L257" s="135">
        <f>VLOOKUP($C257,ข้อมูลพื้นฐานรพ_สป_ณสค61!$C$2:$S$897,17,0)</f>
        <v>58.460918614020947</v>
      </c>
      <c r="M257" s="3">
        <f t="shared" si="3"/>
        <v>0</v>
      </c>
    </row>
    <row r="258" spans="1:13" x14ac:dyDescent="0.4">
      <c r="A258" s="4">
        <v>4</v>
      </c>
      <c r="B258" s="3" t="s">
        <v>1247</v>
      </c>
      <c r="C258" s="89">
        <v>10812</v>
      </c>
      <c r="D258" s="3" t="s">
        <v>2244</v>
      </c>
      <c r="E258" s="4" t="s">
        <v>953</v>
      </c>
      <c r="F258" s="4" t="s">
        <v>980</v>
      </c>
      <c r="G258" s="4">
        <v>15</v>
      </c>
      <c r="H258" s="135">
        <v>43.324200913242002</v>
      </c>
      <c r="I258" s="135">
        <v>37.3333333333333</v>
      </c>
      <c r="J258" s="135">
        <v>41.515981735159798</v>
      </c>
      <c r="K258" s="135">
        <v>44.69</v>
      </c>
      <c r="L258" s="135">
        <f>VLOOKUP($C258,ข้อมูลพื้นฐานรพ_สป_ณสค61!$C$2:$S$897,17,0)</f>
        <v>49.442922374429223</v>
      </c>
      <c r="M258" s="3">
        <f t="shared" si="3"/>
        <v>0</v>
      </c>
    </row>
    <row r="259" spans="1:13" x14ac:dyDescent="0.4">
      <c r="A259" s="4">
        <v>4</v>
      </c>
      <c r="B259" s="3" t="s">
        <v>1247</v>
      </c>
      <c r="C259" s="89">
        <v>10813</v>
      </c>
      <c r="D259" s="3" t="s">
        <v>2245</v>
      </c>
      <c r="E259" s="4" t="s">
        <v>953</v>
      </c>
      <c r="F259" s="4" t="s">
        <v>980</v>
      </c>
      <c r="G259" s="4">
        <v>20</v>
      </c>
      <c r="H259" s="135">
        <v>34.559686888454003</v>
      </c>
      <c r="I259" s="135">
        <v>40.095890410958901</v>
      </c>
      <c r="J259" s="135">
        <v>35.780821917808197</v>
      </c>
      <c r="K259" s="135">
        <v>38.51</v>
      </c>
      <c r="L259" s="135">
        <f>VLOOKUP($C259,ข้อมูลพื้นฐานรพ_สป_ณสค61!$C$2:$S$897,17,0)</f>
        <v>44.06849315068493</v>
      </c>
      <c r="M259" s="3">
        <f t="shared" ref="M259:M322" si="4">IF(L259&gt;=80,1,0)</f>
        <v>0</v>
      </c>
    </row>
    <row r="260" spans="1:13" x14ac:dyDescent="0.4">
      <c r="A260" s="4">
        <v>4</v>
      </c>
      <c r="B260" s="3" t="s">
        <v>1247</v>
      </c>
      <c r="C260" s="89">
        <v>10814</v>
      </c>
      <c r="D260" s="3" t="s">
        <v>2246</v>
      </c>
      <c r="E260" s="4" t="s">
        <v>953</v>
      </c>
      <c r="F260" s="4" t="s">
        <v>958</v>
      </c>
      <c r="G260" s="4">
        <v>55</v>
      </c>
      <c r="H260" s="135">
        <v>70.848149227630401</v>
      </c>
      <c r="I260" s="135">
        <v>69.863013698630098</v>
      </c>
      <c r="J260" s="135">
        <v>66.538812785388103</v>
      </c>
      <c r="K260" s="135">
        <v>49.86</v>
      </c>
      <c r="L260" s="135">
        <f>VLOOKUP($C260,ข้อมูลพื้นฐานรพ_สป_ณสค61!$C$2:$S$897,17,0)</f>
        <v>52.797011207970115</v>
      </c>
      <c r="M260" s="3">
        <f t="shared" si="4"/>
        <v>0</v>
      </c>
    </row>
    <row r="261" spans="1:13" x14ac:dyDescent="0.4">
      <c r="A261" s="4">
        <v>4</v>
      </c>
      <c r="B261" s="3" t="s">
        <v>1247</v>
      </c>
      <c r="C261" s="89">
        <v>10815</v>
      </c>
      <c r="D261" s="3" t="s">
        <v>2247</v>
      </c>
      <c r="E261" s="4" t="s">
        <v>953</v>
      </c>
      <c r="F261" s="4" t="s">
        <v>958</v>
      </c>
      <c r="G261" s="4">
        <v>35</v>
      </c>
      <c r="H261" s="135">
        <v>63.906066536203497</v>
      </c>
      <c r="I261" s="135">
        <v>61.5905631659056</v>
      </c>
      <c r="J261" s="135">
        <v>71.415525114155201</v>
      </c>
      <c r="K261" s="135">
        <v>59.12</v>
      </c>
      <c r="L261" s="135">
        <f>VLOOKUP($C261,ข้อมูลพื้นฐานรพ_สป_ณสค61!$C$2:$S$897,17,0)</f>
        <v>65.213307240704495</v>
      </c>
      <c r="M261" s="3">
        <f t="shared" si="4"/>
        <v>0</v>
      </c>
    </row>
    <row r="262" spans="1:13" x14ac:dyDescent="0.4">
      <c r="A262" s="4">
        <v>4</v>
      </c>
      <c r="B262" s="3" t="s">
        <v>1247</v>
      </c>
      <c r="C262" s="89">
        <v>10816</v>
      </c>
      <c r="D262" s="3" t="s">
        <v>2248</v>
      </c>
      <c r="E262" s="4" t="s">
        <v>953</v>
      </c>
      <c r="F262" s="4" t="s">
        <v>958</v>
      </c>
      <c r="G262" s="4">
        <v>39</v>
      </c>
      <c r="H262" s="135">
        <v>53.636007827788703</v>
      </c>
      <c r="I262" s="135">
        <v>47.1373375482965</v>
      </c>
      <c r="J262" s="135">
        <v>40.807867931155599</v>
      </c>
      <c r="K262" s="135">
        <v>33.04</v>
      </c>
      <c r="L262" s="135">
        <f>VLOOKUP($C262,ข้อมูลพื้นฐานรพ_สป_ณสค61!$C$2:$S$897,17,0)</f>
        <v>41.383912890762204</v>
      </c>
      <c r="M262" s="3">
        <f t="shared" si="4"/>
        <v>0</v>
      </c>
    </row>
    <row r="263" spans="1:13" x14ac:dyDescent="0.4">
      <c r="A263" s="4">
        <v>4</v>
      </c>
      <c r="B263" s="3" t="s">
        <v>1260</v>
      </c>
      <c r="C263" s="89">
        <v>10692</v>
      </c>
      <c r="D263" s="3" t="s">
        <v>2249</v>
      </c>
      <c r="E263" s="4" t="s">
        <v>986</v>
      </c>
      <c r="F263" s="4" t="s">
        <v>1013</v>
      </c>
      <c r="G263" s="4">
        <v>280</v>
      </c>
      <c r="H263" s="135">
        <v>73.918692001767596</v>
      </c>
      <c r="I263" s="135">
        <v>78.5</v>
      </c>
      <c r="J263" s="135">
        <v>70.886497064579302</v>
      </c>
      <c r="K263" s="135">
        <v>62.81</v>
      </c>
      <c r="L263" s="135">
        <f>VLOOKUP($C263,ข้อมูลพื้นฐานรพ_สป_ณสค61!$C$2:$S$897,17,0)</f>
        <v>87.87181996086106</v>
      </c>
      <c r="M263" s="3">
        <f t="shared" si="4"/>
        <v>1</v>
      </c>
    </row>
    <row r="264" spans="1:13" x14ac:dyDescent="0.4">
      <c r="A264" s="4">
        <v>4</v>
      </c>
      <c r="B264" s="3" t="s">
        <v>1260</v>
      </c>
      <c r="C264" s="89">
        <v>10693</v>
      </c>
      <c r="D264" s="3" t="s">
        <v>2250</v>
      </c>
      <c r="E264" s="4" t="s">
        <v>986</v>
      </c>
      <c r="F264" s="4" t="s">
        <v>987</v>
      </c>
      <c r="G264" s="4">
        <v>218</v>
      </c>
      <c r="H264" s="135">
        <v>49.2433137638617</v>
      </c>
      <c r="I264" s="135">
        <v>47.168530853336698</v>
      </c>
      <c r="J264" s="135">
        <v>39.449541284403701</v>
      </c>
      <c r="K264" s="135">
        <v>34.69</v>
      </c>
      <c r="L264" s="135">
        <f>VLOOKUP($C264,ข้อมูลพื้นฐานรพ_สป_ณสค61!$C$2:$S$897,17,0)</f>
        <v>43.158225461857484</v>
      </c>
      <c r="M264" s="3">
        <f t="shared" si="4"/>
        <v>0</v>
      </c>
    </row>
    <row r="265" spans="1:13" x14ac:dyDescent="0.4">
      <c r="A265" s="4">
        <v>4</v>
      </c>
      <c r="B265" s="3" t="s">
        <v>1260</v>
      </c>
      <c r="C265" s="89">
        <v>10798</v>
      </c>
      <c r="D265" s="3" t="s">
        <v>2251</v>
      </c>
      <c r="E265" s="4" t="s">
        <v>953</v>
      </c>
      <c r="F265" s="4" t="s">
        <v>958</v>
      </c>
      <c r="G265" s="4">
        <v>30</v>
      </c>
      <c r="H265" s="135">
        <v>59.1324200913242</v>
      </c>
      <c r="I265" s="135">
        <v>67.205479452054803</v>
      </c>
      <c r="J265" s="135">
        <v>70.757990867579906</v>
      </c>
      <c r="K265" s="135">
        <v>66.760000000000005</v>
      </c>
      <c r="L265" s="135">
        <f>VLOOKUP($C265,ข้อมูลพื้นฐานรพ_สป_ณสค61!$C$2:$S$897,17,0)</f>
        <v>70.146118721461193</v>
      </c>
      <c r="M265" s="3">
        <f t="shared" si="4"/>
        <v>0</v>
      </c>
    </row>
    <row r="266" spans="1:13" x14ac:dyDescent="0.4">
      <c r="A266" s="4">
        <v>4</v>
      </c>
      <c r="B266" s="3" t="s">
        <v>1260</v>
      </c>
      <c r="C266" s="89">
        <v>10799</v>
      </c>
      <c r="D266" s="3" t="s">
        <v>2252</v>
      </c>
      <c r="E266" s="4" t="s">
        <v>953</v>
      </c>
      <c r="F266" s="4" t="s">
        <v>958</v>
      </c>
      <c r="G266" s="4">
        <v>30</v>
      </c>
      <c r="H266" s="135">
        <v>59.3333333333333</v>
      </c>
      <c r="I266" s="135">
        <v>50.584474885844699</v>
      </c>
      <c r="J266" s="135">
        <v>58.118721461187199</v>
      </c>
      <c r="K266" s="135">
        <v>64.41</v>
      </c>
      <c r="L266" s="135">
        <f>VLOOKUP($C266,ข้อมูลพื้นฐานรพ_สป_ณสค61!$C$2:$S$897,17,0)</f>
        <v>67.534246575342465</v>
      </c>
      <c r="M266" s="3">
        <f t="shared" si="4"/>
        <v>0</v>
      </c>
    </row>
    <row r="267" spans="1:13" x14ac:dyDescent="0.4">
      <c r="A267" s="4">
        <v>4</v>
      </c>
      <c r="B267" s="3" t="s">
        <v>1260</v>
      </c>
      <c r="C267" s="89">
        <v>10800</v>
      </c>
      <c r="D267" s="3" t="s">
        <v>2253</v>
      </c>
      <c r="E267" s="4" t="s">
        <v>953</v>
      </c>
      <c r="F267" s="4" t="s">
        <v>980</v>
      </c>
      <c r="G267" s="4">
        <v>28</v>
      </c>
      <c r="H267" s="135">
        <v>30.579557428872501</v>
      </c>
      <c r="I267" s="135">
        <v>34.894977168949801</v>
      </c>
      <c r="J267" s="135">
        <v>31.3607305936073</v>
      </c>
      <c r="K267" s="135">
        <v>31.63</v>
      </c>
      <c r="L267" s="135">
        <f>VLOOKUP($C267,ข้อมูลพื้นฐานรพ_สป_ณสค61!$C$2:$S$897,17,0)</f>
        <v>33.473581213307241</v>
      </c>
      <c r="M267" s="3">
        <f t="shared" si="4"/>
        <v>0</v>
      </c>
    </row>
    <row r="268" spans="1:13" x14ac:dyDescent="0.4">
      <c r="A268" s="4">
        <v>4</v>
      </c>
      <c r="B268" s="3" t="s">
        <v>1260</v>
      </c>
      <c r="C268" s="89">
        <v>10801</v>
      </c>
      <c r="D268" s="3" t="s">
        <v>2254</v>
      </c>
      <c r="E268" s="4" t="s">
        <v>953</v>
      </c>
      <c r="F268" s="4" t="s">
        <v>958</v>
      </c>
      <c r="G268" s="4">
        <v>32</v>
      </c>
      <c r="H268" s="135">
        <v>47.305936073059399</v>
      </c>
      <c r="I268" s="135">
        <v>45.410958904109599</v>
      </c>
      <c r="J268" s="135">
        <v>46.181506849315099</v>
      </c>
      <c r="K268" s="135">
        <v>45.63</v>
      </c>
      <c r="L268" s="135">
        <f>VLOOKUP($C268,ข้อมูลพื้นฐานรพ_สป_ณสค61!$C$2:$S$897,17,0)</f>
        <v>51.335616438356162</v>
      </c>
      <c r="M268" s="3">
        <f t="shared" si="4"/>
        <v>0</v>
      </c>
    </row>
    <row r="269" spans="1:13" x14ac:dyDescent="0.4">
      <c r="A269" s="4">
        <v>4</v>
      </c>
      <c r="B269" s="3" t="s">
        <v>1267</v>
      </c>
      <c r="C269" s="89">
        <v>10689</v>
      </c>
      <c r="D269" s="3" t="s">
        <v>2255</v>
      </c>
      <c r="E269" s="4" t="s">
        <v>986</v>
      </c>
      <c r="F269" s="4" t="s">
        <v>1013</v>
      </c>
      <c r="G269" s="4">
        <v>324</v>
      </c>
      <c r="H269" s="135">
        <v>80.361068831388494</v>
      </c>
      <c r="I269" s="135">
        <v>84.222053103331604</v>
      </c>
      <c r="J269" s="135">
        <v>23.698630136986299</v>
      </c>
      <c r="K269" s="135">
        <v>67.12</v>
      </c>
      <c r="L269" s="135">
        <f>VLOOKUP($C269,ข้อมูลพื้นฐานรพ_สป_ณสค61!$C$2:$S$897,17,0)</f>
        <v>84.831726703872818</v>
      </c>
      <c r="M269" s="3">
        <f t="shared" si="4"/>
        <v>1</v>
      </c>
    </row>
    <row r="270" spans="1:13" x14ac:dyDescent="0.4">
      <c r="A270" s="4">
        <v>4</v>
      </c>
      <c r="B270" s="3" t="s">
        <v>1267</v>
      </c>
      <c r="C270" s="89">
        <v>10782</v>
      </c>
      <c r="D270" s="3" t="s">
        <v>2256</v>
      </c>
      <c r="E270" s="4" t="s">
        <v>953</v>
      </c>
      <c r="F270" s="4" t="s">
        <v>958</v>
      </c>
      <c r="G270" s="4">
        <v>90</v>
      </c>
      <c r="H270" s="135">
        <v>38.197548666186002</v>
      </c>
      <c r="I270" s="135">
        <v>42.480974124809698</v>
      </c>
      <c r="J270" s="135">
        <v>45.859969558599701</v>
      </c>
      <c r="K270" s="135">
        <v>43.67</v>
      </c>
      <c r="L270" s="135">
        <f>VLOOKUP($C270,ข้อมูลพื้นฐานรพ_สป_ณสค61!$C$2:$S$897,17,0)</f>
        <v>54.237442922374427</v>
      </c>
      <c r="M270" s="3">
        <f t="shared" si="4"/>
        <v>0</v>
      </c>
    </row>
    <row r="271" spans="1:13" x14ac:dyDescent="0.4">
      <c r="A271" s="4">
        <v>4</v>
      </c>
      <c r="B271" s="3" t="s">
        <v>1267</v>
      </c>
      <c r="C271" s="89">
        <v>10784</v>
      </c>
      <c r="D271" s="3" t="s">
        <v>2257</v>
      </c>
      <c r="E271" s="4" t="s">
        <v>953</v>
      </c>
      <c r="F271" s="4" t="s">
        <v>958</v>
      </c>
      <c r="G271" s="4">
        <v>48</v>
      </c>
      <c r="H271" s="135">
        <v>60.8264840182648</v>
      </c>
      <c r="I271" s="135">
        <v>65.009784735812104</v>
      </c>
      <c r="J271" s="135">
        <v>57.954990215264203</v>
      </c>
      <c r="K271" s="135">
        <v>57.74</v>
      </c>
      <c r="L271" s="135">
        <f>VLOOKUP($C271,ข้อมูลพื้นฐานรพ_สป_ณสค61!$C$2:$S$897,17,0)</f>
        <v>55.336757990867582</v>
      </c>
      <c r="M271" s="3">
        <f t="shared" si="4"/>
        <v>0</v>
      </c>
    </row>
    <row r="272" spans="1:13" x14ac:dyDescent="0.4">
      <c r="A272" s="4">
        <v>4</v>
      </c>
      <c r="B272" s="3" t="s">
        <v>1267</v>
      </c>
      <c r="C272" s="89">
        <v>10785</v>
      </c>
      <c r="D272" s="3" t="s">
        <v>2258</v>
      </c>
      <c r="E272" s="4" t="s">
        <v>953</v>
      </c>
      <c r="F272" s="4" t="s">
        <v>958</v>
      </c>
      <c r="G272" s="4">
        <v>56</v>
      </c>
      <c r="H272" s="135">
        <v>81.816336884829994</v>
      </c>
      <c r="I272" s="135">
        <v>68.1248097412481</v>
      </c>
      <c r="J272" s="135">
        <v>0</v>
      </c>
      <c r="K272" s="135">
        <v>52.57</v>
      </c>
      <c r="L272" s="135">
        <f>VLOOKUP($C272,ข้อมูลพื้นฐานรพ_สป_ณสค61!$C$2:$S$897,17,0)</f>
        <v>67.475538160469668</v>
      </c>
      <c r="M272" s="3">
        <f t="shared" si="4"/>
        <v>0</v>
      </c>
    </row>
    <row r="273" spans="1:13" x14ac:dyDescent="0.4">
      <c r="A273" s="4">
        <v>4</v>
      </c>
      <c r="B273" s="3" t="s">
        <v>1267</v>
      </c>
      <c r="C273" s="89">
        <v>10786</v>
      </c>
      <c r="D273" s="3" t="s">
        <v>2259</v>
      </c>
      <c r="E273" s="4" t="s">
        <v>953</v>
      </c>
      <c r="F273" s="4" t="s">
        <v>958</v>
      </c>
      <c r="G273" s="4">
        <v>36</v>
      </c>
      <c r="H273" s="135">
        <v>65.022831050228305</v>
      </c>
      <c r="I273" s="135">
        <v>69.427880741337603</v>
      </c>
      <c r="J273" s="135">
        <v>62.6322857910287</v>
      </c>
      <c r="K273" s="135">
        <v>52.06</v>
      </c>
      <c r="L273" s="135">
        <f>VLOOKUP($C273,ข้อมูลพื้นฐานรพ_สป_ณสค61!$C$2:$S$897,17,0)</f>
        <v>53.972602739726028</v>
      </c>
      <c r="M273" s="3">
        <f t="shared" si="4"/>
        <v>0</v>
      </c>
    </row>
    <row r="274" spans="1:13" x14ac:dyDescent="0.4">
      <c r="A274" s="4">
        <v>4</v>
      </c>
      <c r="B274" s="3" t="s">
        <v>1267</v>
      </c>
      <c r="C274" s="89">
        <v>10787</v>
      </c>
      <c r="D274" s="3" t="s">
        <v>2260</v>
      </c>
      <c r="E274" s="4" t="s">
        <v>953</v>
      </c>
      <c r="F274" s="4" t="s">
        <v>954</v>
      </c>
      <c r="G274" s="4">
        <v>106</v>
      </c>
      <c r="H274" s="135">
        <v>69.991514122924002</v>
      </c>
      <c r="I274" s="135">
        <v>67.635047815973095</v>
      </c>
      <c r="J274" s="135">
        <v>0</v>
      </c>
      <c r="K274" s="135">
        <v>59.31</v>
      </c>
      <c r="L274" s="135">
        <f>VLOOKUP($C274,ข้อมูลพื้นฐานรพ_สป_ณสค61!$C$2:$S$897,17,0)</f>
        <v>70.098216593434998</v>
      </c>
      <c r="M274" s="3">
        <f t="shared" si="4"/>
        <v>0</v>
      </c>
    </row>
    <row r="275" spans="1:13" x14ac:dyDescent="0.4">
      <c r="A275" s="4">
        <v>4</v>
      </c>
      <c r="B275" s="3" t="s">
        <v>1267</v>
      </c>
      <c r="C275" s="89">
        <v>10788</v>
      </c>
      <c r="D275" s="3" t="s">
        <v>2261</v>
      </c>
      <c r="E275" s="4" t="s">
        <v>953</v>
      </c>
      <c r="F275" s="4" t="s">
        <v>980</v>
      </c>
      <c r="G275" s="4">
        <v>36</v>
      </c>
      <c r="H275" s="135">
        <v>44.602739726027401</v>
      </c>
      <c r="I275" s="135">
        <v>57.876712328767098</v>
      </c>
      <c r="J275" s="135">
        <v>0</v>
      </c>
      <c r="K275" s="135">
        <v>57.98</v>
      </c>
      <c r="L275" s="135">
        <f>VLOOKUP($C275,ข้อมูลพื้นฐานรพ_สป_ณสค61!$C$2:$S$897,17,0)</f>
        <v>57.214611872146122</v>
      </c>
      <c r="M275" s="3">
        <f t="shared" si="4"/>
        <v>0</v>
      </c>
    </row>
    <row r="276" spans="1:13" x14ac:dyDescent="0.4">
      <c r="A276" s="4">
        <v>5</v>
      </c>
      <c r="B276" s="3" t="s">
        <v>1275</v>
      </c>
      <c r="C276" s="89">
        <v>10731</v>
      </c>
      <c r="D276" s="3" t="s">
        <v>2262</v>
      </c>
      <c r="E276" s="4" t="s">
        <v>986</v>
      </c>
      <c r="F276" s="4" t="s">
        <v>1013</v>
      </c>
      <c r="G276" s="4">
        <v>540</v>
      </c>
      <c r="H276" s="135">
        <v>91.750096018435499</v>
      </c>
      <c r="I276" s="135">
        <v>114.70610211706099</v>
      </c>
      <c r="J276" s="135">
        <v>98.562266500622698</v>
      </c>
      <c r="K276" s="135">
        <v>88.84</v>
      </c>
      <c r="L276" s="135">
        <f>VLOOKUP($C276,ข้อมูลพื้นฐานรพ_สป_ณสค61!$C$2:$S$897,17,0)</f>
        <v>50.25520040588534</v>
      </c>
      <c r="M276" s="3">
        <f t="shared" si="4"/>
        <v>0</v>
      </c>
    </row>
    <row r="277" spans="1:13" x14ac:dyDescent="0.4">
      <c r="A277" s="4">
        <v>5</v>
      </c>
      <c r="B277" s="3" t="s">
        <v>1275</v>
      </c>
      <c r="C277" s="89">
        <v>10732</v>
      </c>
      <c r="D277" s="3" t="s">
        <v>2263</v>
      </c>
      <c r="E277" s="4" t="s">
        <v>986</v>
      </c>
      <c r="F277" s="4" t="s">
        <v>987</v>
      </c>
      <c r="G277" s="4">
        <v>252</v>
      </c>
      <c r="H277" s="135">
        <v>86.454664057403804</v>
      </c>
      <c r="I277" s="135">
        <v>88.889976081756899</v>
      </c>
      <c r="J277" s="135">
        <v>83.148510545770804</v>
      </c>
      <c r="K277" s="135">
        <v>70.8</v>
      </c>
      <c r="L277" s="135">
        <f>VLOOKUP($C277,ข้อมูลพื้นฐานรพ_สป_ณสค61!$C$2:$S$897,17,0)</f>
        <v>84.857577734290061</v>
      </c>
      <c r="M277" s="3">
        <f t="shared" si="4"/>
        <v>1</v>
      </c>
    </row>
    <row r="278" spans="1:13" x14ac:dyDescent="0.4">
      <c r="A278" s="4">
        <v>5</v>
      </c>
      <c r="B278" s="3" t="s">
        <v>1275</v>
      </c>
      <c r="C278" s="89">
        <v>11278</v>
      </c>
      <c r="D278" s="3" t="s">
        <v>2264</v>
      </c>
      <c r="E278" s="4" t="s">
        <v>953</v>
      </c>
      <c r="F278" s="4" t="s">
        <v>958</v>
      </c>
      <c r="G278" s="4">
        <v>58</v>
      </c>
      <c r="H278" s="135">
        <v>57.713382507903098</v>
      </c>
      <c r="I278" s="135">
        <v>51.0251878038003</v>
      </c>
      <c r="J278" s="135">
        <v>43.959346000883798</v>
      </c>
      <c r="K278" s="135">
        <v>33.36</v>
      </c>
      <c r="L278" s="135">
        <f>VLOOKUP($C278,ข้อมูลพื้นฐานรพ_สป_ณสค61!$C$2:$S$897,17,0)</f>
        <v>50.439300897496459</v>
      </c>
      <c r="M278" s="3">
        <f t="shared" si="4"/>
        <v>0</v>
      </c>
    </row>
    <row r="279" spans="1:13" x14ac:dyDescent="0.4">
      <c r="A279" s="4">
        <v>5</v>
      </c>
      <c r="B279" s="3" t="s">
        <v>1275</v>
      </c>
      <c r="C279" s="89">
        <v>11279</v>
      </c>
      <c r="D279" s="3" t="s">
        <v>2265</v>
      </c>
      <c r="E279" s="4" t="s">
        <v>953</v>
      </c>
      <c r="F279" s="4" t="s">
        <v>958</v>
      </c>
      <c r="G279" s="4">
        <v>30</v>
      </c>
      <c r="H279" s="135">
        <v>31.022831050228302</v>
      </c>
      <c r="I279" s="135">
        <v>41.698630136986303</v>
      </c>
      <c r="J279" s="135">
        <v>26.7397260273973</v>
      </c>
      <c r="K279" s="135">
        <v>27.34</v>
      </c>
      <c r="L279" s="135">
        <f>VLOOKUP($C279,ข้อมูลพื้นฐานรพ_สป_ณสค61!$C$2:$S$897,17,0)</f>
        <v>52.310502283105023</v>
      </c>
      <c r="M279" s="3">
        <f t="shared" si="4"/>
        <v>0</v>
      </c>
    </row>
    <row r="280" spans="1:13" x14ac:dyDescent="0.4">
      <c r="A280" s="4">
        <v>5</v>
      </c>
      <c r="B280" s="3" t="s">
        <v>1275</v>
      </c>
      <c r="C280" s="89">
        <v>11280</v>
      </c>
      <c r="D280" s="3" t="s">
        <v>2266</v>
      </c>
      <c r="E280" s="4" t="s">
        <v>953</v>
      </c>
      <c r="F280" s="4" t="s">
        <v>954</v>
      </c>
      <c r="G280" s="4">
        <v>67</v>
      </c>
      <c r="H280" s="135">
        <v>68.340943683409407</v>
      </c>
      <c r="I280" s="135">
        <v>54.170471841704703</v>
      </c>
      <c r="J280" s="135">
        <v>36.5905631659056</v>
      </c>
      <c r="K280" s="135">
        <v>50.42</v>
      </c>
      <c r="L280" s="135">
        <f>VLOOKUP($C280,ข้อมูลพื้นฐานรพ_สป_ณสค61!$C$2:$S$897,17,0)</f>
        <v>63.999182171335107</v>
      </c>
      <c r="M280" s="3">
        <f t="shared" si="4"/>
        <v>0</v>
      </c>
    </row>
    <row r="281" spans="1:13" x14ac:dyDescent="0.4">
      <c r="A281" s="4">
        <v>5</v>
      </c>
      <c r="B281" s="3" t="s">
        <v>1275</v>
      </c>
      <c r="C281" s="89">
        <v>11281</v>
      </c>
      <c r="D281" s="3" t="s">
        <v>2267</v>
      </c>
      <c r="E281" s="4" t="s">
        <v>953</v>
      </c>
      <c r="F281" s="4" t="s">
        <v>958</v>
      </c>
      <c r="G281" s="4">
        <v>30</v>
      </c>
      <c r="H281" s="135">
        <v>28</v>
      </c>
      <c r="I281" s="135">
        <v>29.598173515981699</v>
      </c>
      <c r="J281" s="135">
        <v>36.091324200913199</v>
      </c>
      <c r="K281" s="135">
        <v>30.11</v>
      </c>
      <c r="L281" s="135">
        <f>VLOOKUP($C281,ข้อมูลพื้นฐานรพ_สป_ณสค61!$C$2:$S$897,17,0)</f>
        <v>37.726027397260275</v>
      </c>
      <c r="M281" s="3">
        <f t="shared" si="4"/>
        <v>0</v>
      </c>
    </row>
    <row r="282" spans="1:13" x14ac:dyDescent="0.4">
      <c r="A282" s="4">
        <v>5</v>
      </c>
      <c r="B282" s="3" t="s">
        <v>1275</v>
      </c>
      <c r="C282" s="89">
        <v>11282</v>
      </c>
      <c r="D282" s="3" t="s">
        <v>2268</v>
      </c>
      <c r="E282" s="4" t="s">
        <v>953</v>
      </c>
      <c r="F282" s="4" t="s">
        <v>961</v>
      </c>
      <c r="G282" s="4">
        <v>120</v>
      </c>
      <c r="H282" s="135">
        <v>73.738546675133804</v>
      </c>
      <c r="I282" s="135">
        <v>95.687214611872193</v>
      </c>
      <c r="J282" s="135">
        <v>91.205479452054803</v>
      </c>
      <c r="K282" s="135">
        <v>78.010000000000005</v>
      </c>
      <c r="L282" s="135">
        <f>VLOOKUP($C282,ข้อมูลพื้นฐานรพ_สป_ณสค61!$C$2:$S$897,17,0)</f>
        <v>88.678082191780817</v>
      </c>
      <c r="M282" s="3">
        <f t="shared" si="4"/>
        <v>1</v>
      </c>
    </row>
    <row r="283" spans="1:13" x14ac:dyDescent="0.4">
      <c r="A283" s="4">
        <v>5</v>
      </c>
      <c r="B283" s="3" t="s">
        <v>1275</v>
      </c>
      <c r="C283" s="89">
        <v>11283</v>
      </c>
      <c r="D283" s="3" t="s">
        <v>2269</v>
      </c>
      <c r="E283" s="4" t="s">
        <v>953</v>
      </c>
      <c r="F283" s="4" t="s">
        <v>961</v>
      </c>
      <c r="G283" s="4">
        <v>94</v>
      </c>
      <c r="H283" s="135">
        <v>62.258751902587498</v>
      </c>
      <c r="I283" s="135">
        <v>70.561797752808999</v>
      </c>
      <c r="J283" s="135">
        <v>73.141449899953798</v>
      </c>
      <c r="K283" s="135">
        <v>41.87</v>
      </c>
      <c r="L283" s="135">
        <f>VLOOKUP($C283,ข้อมูลพื้นฐานรพ_สป_ณสค61!$C$2:$S$897,17,0)</f>
        <v>72.206353832701836</v>
      </c>
      <c r="M283" s="3">
        <f t="shared" si="4"/>
        <v>0</v>
      </c>
    </row>
    <row r="284" spans="1:13" x14ac:dyDescent="0.4">
      <c r="A284" s="4">
        <v>5</v>
      </c>
      <c r="B284" s="3" t="s">
        <v>1275</v>
      </c>
      <c r="C284" s="89">
        <v>11284</v>
      </c>
      <c r="D284" s="3" t="s">
        <v>2270</v>
      </c>
      <c r="E284" s="4" t="s">
        <v>953</v>
      </c>
      <c r="F284" s="4" t="s">
        <v>958</v>
      </c>
      <c r="G284" s="4">
        <v>30</v>
      </c>
      <c r="H284" s="135">
        <v>87.543378995433798</v>
      </c>
      <c r="I284" s="135">
        <v>71.954337899543404</v>
      </c>
      <c r="J284" s="135">
        <v>89.3333333333333</v>
      </c>
      <c r="K284" s="135">
        <v>50.52</v>
      </c>
      <c r="L284" s="135">
        <f>VLOOKUP($C284,ข้อมูลพื้นฐานรพ_สป_ณสค61!$C$2:$S$897,17,0)</f>
        <v>98.365296803652967</v>
      </c>
      <c r="M284" s="3">
        <f t="shared" si="4"/>
        <v>1</v>
      </c>
    </row>
    <row r="285" spans="1:13" x14ac:dyDescent="0.4">
      <c r="A285" s="4">
        <v>5</v>
      </c>
      <c r="B285" s="3" t="s">
        <v>1275</v>
      </c>
      <c r="C285" s="89">
        <v>11285</v>
      </c>
      <c r="D285" s="3" t="s">
        <v>2271</v>
      </c>
      <c r="E285" s="4" t="s">
        <v>953</v>
      </c>
      <c r="F285" s="4" t="s">
        <v>958</v>
      </c>
      <c r="G285" s="4">
        <v>63</v>
      </c>
      <c r="H285" s="135">
        <v>61.785388127853899</v>
      </c>
      <c r="I285" s="135">
        <v>58.921504674929302</v>
      </c>
      <c r="J285" s="135">
        <v>45.988258317025398</v>
      </c>
      <c r="K285" s="135">
        <v>46.32</v>
      </c>
      <c r="L285" s="135">
        <f>VLOOKUP($C285,ข้อมูลพื้นฐานรพ_สป_ณสค61!$C$2:$S$897,17,0)</f>
        <v>53.746466623178954</v>
      </c>
      <c r="M285" s="3">
        <f t="shared" si="4"/>
        <v>0</v>
      </c>
    </row>
    <row r="286" spans="1:13" x14ac:dyDescent="0.4">
      <c r="A286" s="4">
        <v>5</v>
      </c>
      <c r="B286" s="3" t="s">
        <v>1275</v>
      </c>
      <c r="C286" s="89">
        <v>11286</v>
      </c>
      <c r="D286" s="3" t="s">
        <v>2272</v>
      </c>
      <c r="E286" s="4" t="s">
        <v>953</v>
      </c>
      <c r="F286" s="4" t="s">
        <v>958</v>
      </c>
      <c r="G286" s="4">
        <v>46</v>
      </c>
      <c r="H286" s="135">
        <v>85.780821917808197</v>
      </c>
      <c r="I286" s="135">
        <v>57.763488957226699</v>
      </c>
      <c r="J286" s="135">
        <v>57.981548783897097</v>
      </c>
      <c r="K286" s="135">
        <v>58.85</v>
      </c>
      <c r="L286" s="135">
        <f>VLOOKUP($C286,ข้อมูลพื้นฐานรพ_สป_ณสค61!$C$2:$S$897,17,0)</f>
        <v>63.180464562239429</v>
      </c>
      <c r="M286" s="3">
        <f t="shared" si="4"/>
        <v>0</v>
      </c>
    </row>
    <row r="287" spans="1:13" x14ac:dyDescent="0.4">
      <c r="A287" s="4">
        <v>5</v>
      </c>
      <c r="B287" s="3" t="s">
        <v>1275</v>
      </c>
      <c r="C287" s="89">
        <v>11287</v>
      </c>
      <c r="D287" s="3" t="s">
        <v>2273</v>
      </c>
      <c r="E287" s="4" t="s">
        <v>953</v>
      </c>
      <c r="F287" s="4" t="s">
        <v>958</v>
      </c>
      <c r="G287" s="4">
        <v>30</v>
      </c>
      <c r="H287" s="135">
        <v>60.036529680365298</v>
      </c>
      <c r="I287" s="135">
        <v>59.086757990867603</v>
      </c>
      <c r="J287" s="135">
        <v>70.337899543378995</v>
      </c>
      <c r="K287" s="135">
        <v>63.08</v>
      </c>
      <c r="L287" s="135">
        <f>VLOOKUP($C287,ข้อมูลพื้นฐานรพ_สป_ณสค61!$C$2:$S$897,17,0)</f>
        <v>93.625570776255714</v>
      </c>
      <c r="M287" s="3">
        <f t="shared" si="4"/>
        <v>1</v>
      </c>
    </row>
    <row r="288" spans="1:13" x14ac:dyDescent="0.4">
      <c r="A288" s="4">
        <v>5</v>
      </c>
      <c r="B288" s="3" t="s">
        <v>1275</v>
      </c>
      <c r="C288" s="89">
        <v>11288</v>
      </c>
      <c r="D288" s="3" t="s">
        <v>2274</v>
      </c>
      <c r="E288" s="4" t="s">
        <v>953</v>
      </c>
      <c r="F288" s="4" t="s">
        <v>958</v>
      </c>
      <c r="G288" s="4">
        <v>30</v>
      </c>
      <c r="H288" s="135">
        <v>39.461187214611897</v>
      </c>
      <c r="I288" s="135">
        <v>40.429223744292202</v>
      </c>
      <c r="J288" s="135">
        <v>31.6803652968037</v>
      </c>
      <c r="K288" s="135">
        <v>50.61</v>
      </c>
      <c r="L288" s="135">
        <f>VLOOKUP($C288,ข้อมูลพื้นฐานรพ_สป_ณสค61!$C$2:$S$897,17,0)</f>
        <v>60.073059360730596</v>
      </c>
      <c r="M288" s="3">
        <f t="shared" si="4"/>
        <v>0</v>
      </c>
    </row>
    <row r="289" spans="1:13" x14ac:dyDescent="0.4">
      <c r="A289" s="4">
        <v>5</v>
      </c>
      <c r="B289" s="3" t="s">
        <v>1275</v>
      </c>
      <c r="C289" s="89">
        <v>14136</v>
      </c>
      <c r="D289" s="3" t="s">
        <v>2275</v>
      </c>
      <c r="E289" s="4" t="s">
        <v>953</v>
      </c>
      <c r="F289" s="4" t="s">
        <v>980</v>
      </c>
      <c r="G289" s="4">
        <v>16</v>
      </c>
      <c r="H289" s="135">
        <v>59.863013698630098</v>
      </c>
      <c r="I289" s="135">
        <v>29.777397260274</v>
      </c>
      <c r="J289" s="135">
        <v>34.914383561643803</v>
      </c>
      <c r="K289" s="135">
        <v>23.58</v>
      </c>
      <c r="L289" s="135">
        <f>VLOOKUP($C289,ข้อมูลพื้นฐานรพ_สป_ณสค61!$C$2:$S$897,17,0)</f>
        <v>28.578767123287673</v>
      </c>
      <c r="M289" s="3">
        <f t="shared" si="4"/>
        <v>0</v>
      </c>
    </row>
    <row r="290" spans="1:13" x14ac:dyDescent="0.4">
      <c r="A290" s="4">
        <v>5</v>
      </c>
      <c r="B290" s="3" t="s">
        <v>1275</v>
      </c>
      <c r="C290" s="89">
        <v>21948</v>
      </c>
      <c r="D290" s="3" t="s">
        <v>2276</v>
      </c>
      <c r="E290" s="4" t="s">
        <v>953</v>
      </c>
      <c r="F290" s="4" t="s">
        <v>958</v>
      </c>
      <c r="G290" s="4">
        <v>34</v>
      </c>
      <c r="H290" s="135">
        <v>54.511415525114202</v>
      </c>
      <c r="I290" s="135">
        <v>43.932312651087798</v>
      </c>
      <c r="J290" s="135">
        <v>39.2989524576954</v>
      </c>
      <c r="K290" s="135">
        <v>46.74</v>
      </c>
      <c r="L290" s="135">
        <f>VLOOKUP($C290,ข้อมูลพื้นฐานรพ_สป_ณสค61!$C$2:$S$897,17,0)</f>
        <v>48.863819500402904</v>
      </c>
      <c r="M290" s="3">
        <f t="shared" si="4"/>
        <v>0</v>
      </c>
    </row>
    <row r="291" spans="1:13" x14ac:dyDescent="0.4">
      <c r="A291" s="4">
        <v>5</v>
      </c>
      <c r="B291" s="3" t="s">
        <v>1291</v>
      </c>
      <c r="C291" s="89">
        <v>10679</v>
      </c>
      <c r="D291" s="3" t="s">
        <v>2277</v>
      </c>
      <c r="E291" s="4" t="s">
        <v>949</v>
      </c>
      <c r="F291" s="4" t="s">
        <v>950</v>
      </c>
      <c r="G291" s="4">
        <v>722</v>
      </c>
      <c r="H291" s="135">
        <v>97.448374565528496</v>
      </c>
      <c r="I291" s="135">
        <v>87.889255870196905</v>
      </c>
      <c r="J291" s="135">
        <v>0</v>
      </c>
      <c r="K291" s="135">
        <v>72.59</v>
      </c>
      <c r="L291" s="135">
        <f>VLOOKUP($C291,ข้อมูลพื้นฐานรพ_สป_ณสค61!$C$2:$S$897,17,0)</f>
        <v>99.109778772815233</v>
      </c>
      <c r="M291" s="3">
        <f t="shared" si="4"/>
        <v>1</v>
      </c>
    </row>
    <row r="292" spans="1:13" x14ac:dyDescent="0.4">
      <c r="A292" s="4">
        <v>5</v>
      </c>
      <c r="B292" s="3" t="s">
        <v>1291</v>
      </c>
      <c r="C292" s="89">
        <v>11297</v>
      </c>
      <c r="D292" s="3" t="s">
        <v>2278</v>
      </c>
      <c r="E292" s="4" t="s">
        <v>953</v>
      </c>
      <c r="F292" s="4" t="s">
        <v>954</v>
      </c>
      <c r="G292" s="4">
        <v>98</v>
      </c>
      <c r="H292" s="135">
        <v>95.704250087811701</v>
      </c>
      <c r="I292" s="135">
        <v>94.457323498419399</v>
      </c>
      <c r="J292" s="135">
        <v>40</v>
      </c>
      <c r="K292" s="135">
        <v>80.27</v>
      </c>
      <c r="L292" s="135">
        <f>VLOOKUP($C292,ข้อมูลพื้นฐานรพ_สป_ณสค61!$C$2:$S$897,17,0)</f>
        <v>85.700307520268382</v>
      </c>
      <c r="M292" s="3">
        <f t="shared" si="4"/>
        <v>1</v>
      </c>
    </row>
    <row r="293" spans="1:13" x14ac:dyDescent="0.4">
      <c r="A293" s="4">
        <v>5</v>
      </c>
      <c r="B293" s="3" t="s">
        <v>1291</v>
      </c>
      <c r="C293" s="89">
        <v>11298</v>
      </c>
      <c r="D293" s="3" t="s">
        <v>2279</v>
      </c>
      <c r="E293" s="4" t="s">
        <v>953</v>
      </c>
      <c r="F293" s="4" t="s">
        <v>958</v>
      </c>
      <c r="G293" s="4">
        <v>50</v>
      </c>
      <c r="H293" s="135">
        <v>63.347447073474498</v>
      </c>
      <c r="I293" s="135">
        <v>122.99543378995401</v>
      </c>
      <c r="J293" s="135">
        <v>10.785388127853899</v>
      </c>
      <c r="K293" s="135">
        <v>99.23</v>
      </c>
      <c r="L293" s="135">
        <f>VLOOKUP($C293,ข้อมูลพื้นฐานรพ_สป_ณสค61!$C$2:$S$897,17,0)</f>
        <v>73.0027397260274</v>
      </c>
      <c r="M293" s="3">
        <f t="shared" si="4"/>
        <v>0</v>
      </c>
    </row>
    <row r="294" spans="1:13" x14ac:dyDescent="0.4">
      <c r="A294" s="4">
        <v>5</v>
      </c>
      <c r="B294" s="3" t="s">
        <v>1291</v>
      </c>
      <c r="C294" s="89">
        <v>11299</v>
      </c>
      <c r="D294" s="3" t="s">
        <v>2280</v>
      </c>
      <c r="E294" s="4" t="s">
        <v>953</v>
      </c>
      <c r="F294" s="4" t="s">
        <v>958</v>
      </c>
      <c r="G294" s="4">
        <v>58</v>
      </c>
      <c r="H294" s="135">
        <v>59.785388127853899</v>
      </c>
      <c r="I294" s="135">
        <v>55.073216816249399</v>
      </c>
      <c r="J294" s="135">
        <v>0</v>
      </c>
      <c r="K294" s="135">
        <v>47.91</v>
      </c>
      <c r="L294" s="135">
        <f>VLOOKUP($C294,ข้อมูลพื้นฐานรพ_สป_ณสค61!$C$2:$S$897,17,0)</f>
        <v>62.479924421350965</v>
      </c>
      <c r="M294" s="3">
        <f t="shared" si="4"/>
        <v>0</v>
      </c>
    </row>
    <row r="295" spans="1:13" x14ac:dyDescent="0.4">
      <c r="A295" s="4">
        <v>5</v>
      </c>
      <c r="B295" s="3" t="s">
        <v>1291</v>
      </c>
      <c r="C295" s="89">
        <v>11300</v>
      </c>
      <c r="D295" s="3" t="s">
        <v>2281</v>
      </c>
      <c r="E295" s="4" t="s">
        <v>953</v>
      </c>
      <c r="F295" s="4" t="s">
        <v>958</v>
      </c>
      <c r="G295" s="4">
        <v>38</v>
      </c>
      <c r="H295" s="135">
        <v>73.639392817474999</v>
      </c>
      <c r="I295" s="135">
        <v>58.970751573491299</v>
      </c>
      <c r="J295" s="135">
        <v>16.312476860422102</v>
      </c>
      <c r="K295" s="135">
        <v>59.63</v>
      </c>
      <c r="L295" s="135">
        <f>VLOOKUP($C295,ข้อมูลพื้นฐานรพ_สป_ณสค61!$C$2:$S$897,17,0)</f>
        <v>80.100937274693578</v>
      </c>
      <c r="M295" s="3">
        <f t="shared" si="4"/>
        <v>1</v>
      </c>
    </row>
    <row r="296" spans="1:13" x14ac:dyDescent="0.4">
      <c r="A296" s="4">
        <v>5</v>
      </c>
      <c r="B296" s="3" t="s">
        <v>1291</v>
      </c>
      <c r="C296" s="89">
        <v>11301</v>
      </c>
      <c r="D296" s="3" t="s">
        <v>2282</v>
      </c>
      <c r="E296" s="4" t="s">
        <v>953</v>
      </c>
      <c r="F296" s="4" t="s">
        <v>954</v>
      </c>
      <c r="G296" s="4">
        <v>79</v>
      </c>
      <c r="H296" s="135">
        <v>41.594322495461299</v>
      </c>
      <c r="I296" s="135">
        <v>55.018264840182603</v>
      </c>
      <c r="J296" s="135">
        <v>0</v>
      </c>
      <c r="K296" s="135">
        <v>42.07</v>
      </c>
      <c r="L296" s="135">
        <f>VLOOKUP($C296,ข้อมูลพื้นฐานรพ_สป_ณสค61!$C$2:$S$897,17,0)</f>
        <v>39.788451534593378</v>
      </c>
      <c r="M296" s="3">
        <f t="shared" si="4"/>
        <v>0</v>
      </c>
    </row>
    <row r="297" spans="1:13" x14ac:dyDescent="0.4">
      <c r="A297" s="4">
        <v>5</v>
      </c>
      <c r="B297" s="3" t="s">
        <v>1291</v>
      </c>
      <c r="C297" s="89">
        <v>11302</v>
      </c>
      <c r="D297" s="3" t="s">
        <v>2283</v>
      </c>
      <c r="E297" s="4" t="s">
        <v>953</v>
      </c>
      <c r="F297" s="4" t="s">
        <v>961</v>
      </c>
      <c r="G297" s="4">
        <v>120</v>
      </c>
      <c r="H297" s="135">
        <v>142.780821917808</v>
      </c>
      <c r="I297" s="135">
        <v>89.013139502376305</v>
      </c>
      <c r="J297" s="135">
        <v>0</v>
      </c>
      <c r="K297" s="135">
        <v>81.790000000000006</v>
      </c>
      <c r="L297" s="135">
        <f>VLOOKUP($C297,ข้อมูลพื้นฐานรพ_สป_ณสค61!$C$2:$S$897,17,0)</f>
        <v>113.95890410958904</v>
      </c>
      <c r="M297" s="3">
        <f t="shared" si="4"/>
        <v>1</v>
      </c>
    </row>
    <row r="298" spans="1:13" x14ac:dyDescent="0.4">
      <c r="A298" s="4">
        <v>5</v>
      </c>
      <c r="B298" s="3" t="s">
        <v>1291</v>
      </c>
      <c r="C298" s="89">
        <v>11303</v>
      </c>
      <c r="D298" s="3" t="s">
        <v>2284</v>
      </c>
      <c r="E298" s="4" t="s">
        <v>953</v>
      </c>
      <c r="F298" s="4" t="s">
        <v>958</v>
      </c>
      <c r="G298" s="4">
        <v>30</v>
      </c>
      <c r="H298" s="135">
        <v>68.420628525382796</v>
      </c>
      <c r="I298" s="135">
        <v>79.077625570776206</v>
      </c>
      <c r="J298" s="135">
        <v>18.968036529680401</v>
      </c>
      <c r="K298" s="135">
        <v>44.82</v>
      </c>
      <c r="L298" s="135">
        <f>VLOOKUP($C298,ข้อมูลพื้นฐานรพ_สป_ณสค61!$C$2:$S$897,17,0)</f>
        <v>71.424657534246577</v>
      </c>
      <c r="M298" s="3">
        <f t="shared" si="4"/>
        <v>0</v>
      </c>
    </row>
    <row r="299" spans="1:13" x14ac:dyDescent="0.4">
      <c r="A299" s="4">
        <v>5</v>
      </c>
      <c r="B299" s="3" t="s">
        <v>1291</v>
      </c>
      <c r="C299" s="89">
        <v>13819</v>
      </c>
      <c r="D299" s="3" t="s">
        <v>2285</v>
      </c>
      <c r="E299" s="4" t="s">
        <v>953</v>
      </c>
      <c r="F299" s="4" t="s">
        <v>958</v>
      </c>
      <c r="G299" s="4">
        <v>30</v>
      </c>
      <c r="H299" s="135">
        <v>35.782482357824797</v>
      </c>
      <c r="I299" s="135">
        <v>35.2594437525944</v>
      </c>
      <c r="J299" s="135">
        <v>0</v>
      </c>
      <c r="K299" s="135">
        <v>47.63</v>
      </c>
      <c r="L299" s="135">
        <f>VLOOKUP($C299,ข้อมูลพื้นฐานรพ_สป_ณสค61!$C$2:$S$897,17,0)</f>
        <v>54.264840182648399</v>
      </c>
      <c r="M299" s="3">
        <f t="shared" si="4"/>
        <v>0</v>
      </c>
    </row>
    <row r="300" spans="1:13" x14ac:dyDescent="0.4">
      <c r="A300" s="4">
        <v>5</v>
      </c>
      <c r="B300" s="3" t="s">
        <v>1301</v>
      </c>
      <c r="C300" s="89">
        <v>10737</v>
      </c>
      <c r="D300" s="3" t="s">
        <v>2286</v>
      </c>
      <c r="E300" s="4" t="s">
        <v>986</v>
      </c>
      <c r="F300" s="4" t="s">
        <v>1013</v>
      </c>
      <c r="G300" s="4">
        <v>278</v>
      </c>
      <c r="H300" s="135">
        <v>64.656548733615907</v>
      </c>
      <c r="I300" s="135">
        <v>70.7095693308367</v>
      </c>
      <c r="J300" s="135">
        <v>68.021089977333205</v>
      </c>
      <c r="K300" s="135">
        <v>58.89</v>
      </c>
      <c r="L300" s="135">
        <f>VLOOKUP($C300,ข้อมูลพื้นฐานรพ_สป_ณสค61!$C$2:$S$897,17,0)</f>
        <v>80.251305804671333</v>
      </c>
      <c r="M300" s="3">
        <f t="shared" si="4"/>
        <v>1</v>
      </c>
    </row>
    <row r="301" spans="1:13" x14ac:dyDescent="0.4">
      <c r="A301" s="4">
        <v>5</v>
      </c>
      <c r="B301" s="3" t="s">
        <v>1301</v>
      </c>
      <c r="C301" s="89">
        <v>11315</v>
      </c>
      <c r="D301" s="3" t="s">
        <v>2287</v>
      </c>
      <c r="E301" s="4" t="s">
        <v>953</v>
      </c>
      <c r="F301" s="4" t="s">
        <v>958</v>
      </c>
      <c r="G301" s="4">
        <v>36</v>
      </c>
      <c r="H301" s="135">
        <v>60.273972602739697</v>
      </c>
      <c r="I301" s="135">
        <v>70.886381950040303</v>
      </c>
      <c r="J301" s="135">
        <v>60.306204673650299</v>
      </c>
      <c r="K301" s="135">
        <v>56.41</v>
      </c>
      <c r="L301" s="135">
        <f>VLOOKUP($C301,ข้อมูลพื้นฐานรพ_สป_ณสค61!$C$2:$S$897,17,0)</f>
        <v>65.920852359208524</v>
      </c>
      <c r="M301" s="3">
        <f t="shared" si="4"/>
        <v>0</v>
      </c>
    </row>
    <row r="302" spans="1:13" x14ac:dyDescent="0.4">
      <c r="A302" s="4">
        <v>5</v>
      </c>
      <c r="B302" s="3" t="s">
        <v>1301</v>
      </c>
      <c r="C302" s="89">
        <v>11316</v>
      </c>
      <c r="D302" s="3" t="s">
        <v>2288</v>
      </c>
      <c r="E302" s="4" t="s">
        <v>953</v>
      </c>
      <c r="F302" s="4" t="s">
        <v>958</v>
      </c>
      <c r="G302" s="4">
        <v>60</v>
      </c>
      <c r="H302" s="135">
        <v>71.936073059360695</v>
      </c>
      <c r="I302" s="135">
        <v>73.251141552511399</v>
      </c>
      <c r="J302" s="135">
        <v>68.630136986301395</v>
      </c>
      <c r="K302" s="135">
        <v>53.75</v>
      </c>
      <c r="L302" s="135">
        <f>VLOOKUP($C302,ข้อมูลพื้นฐานรพ_สป_ณสค61!$C$2:$S$897,17,0)</f>
        <v>70.707762557077629</v>
      </c>
      <c r="M302" s="3">
        <f t="shared" si="4"/>
        <v>0</v>
      </c>
    </row>
    <row r="303" spans="1:13" x14ac:dyDescent="0.4">
      <c r="A303" s="4">
        <v>5</v>
      </c>
      <c r="B303" s="3" t="s">
        <v>1301</v>
      </c>
      <c r="C303" s="89">
        <v>11317</v>
      </c>
      <c r="D303" s="3" t="s">
        <v>2289</v>
      </c>
      <c r="E303" s="4" t="s">
        <v>953</v>
      </c>
      <c r="F303" s="4" t="s">
        <v>961</v>
      </c>
      <c r="G303" s="4">
        <v>150</v>
      </c>
      <c r="H303" s="135">
        <v>99.557260273972602</v>
      </c>
      <c r="I303" s="135">
        <v>84.4586831639417</v>
      </c>
      <c r="J303" s="135">
        <v>37.118868758285501</v>
      </c>
      <c r="K303" s="135">
        <v>83.9</v>
      </c>
      <c r="L303" s="135">
        <f>VLOOKUP($C303,ข้อมูลพื้นฐานรพ_สป_ณสค61!$C$2:$S$897,17,0)</f>
        <v>87.410045662100458</v>
      </c>
      <c r="M303" s="3">
        <f t="shared" si="4"/>
        <v>1</v>
      </c>
    </row>
    <row r="304" spans="1:13" x14ac:dyDescent="0.4">
      <c r="A304" s="4">
        <v>5</v>
      </c>
      <c r="B304" s="3" t="s">
        <v>1301</v>
      </c>
      <c r="C304" s="89">
        <v>11318</v>
      </c>
      <c r="D304" s="3" t="s">
        <v>2290</v>
      </c>
      <c r="E304" s="4" t="s">
        <v>953</v>
      </c>
      <c r="F304" s="4" t="s">
        <v>958</v>
      </c>
      <c r="G304" s="4">
        <v>36</v>
      </c>
      <c r="H304" s="135">
        <v>77.695820161573593</v>
      </c>
      <c r="I304" s="135">
        <v>73.979627678257799</v>
      </c>
      <c r="J304" s="135">
        <v>66.533192834562698</v>
      </c>
      <c r="K304" s="135">
        <v>73.02</v>
      </c>
      <c r="L304" s="135">
        <f>VLOOKUP($C304,ข้อมูลพื้นฐานรพ_สป_ณสค61!$C$2:$S$897,17,0)</f>
        <v>91.7503805175038</v>
      </c>
      <c r="M304" s="3">
        <f t="shared" si="4"/>
        <v>1</v>
      </c>
    </row>
    <row r="305" spans="1:13" x14ac:dyDescent="0.4">
      <c r="A305" s="4">
        <v>5</v>
      </c>
      <c r="B305" s="3" t="s">
        <v>1301</v>
      </c>
      <c r="C305" s="89">
        <v>11319</v>
      </c>
      <c r="D305" s="3" t="s">
        <v>2291</v>
      </c>
      <c r="E305" s="4" t="s">
        <v>953</v>
      </c>
      <c r="F305" s="4" t="s">
        <v>958</v>
      </c>
      <c r="G305" s="4">
        <v>60</v>
      </c>
      <c r="H305" s="135">
        <v>65.438356164383606</v>
      </c>
      <c r="I305" s="135">
        <v>67.963470319634695</v>
      </c>
      <c r="J305" s="135">
        <v>59.6666666666667</v>
      </c>
      <c r="K305" s="135">
        <v>52.79</v>
      </c>
      <c r="L305" s="135">
        <f>VLOOKUP($C305,ข้อมูลพื้นฐานรพ_สป_ณสค61!$C$2:$S$897,17,0)</f>
        <v>67.273972602739732</v>
      </c>
      <c r="M305" s="3">
        <f t="shared" si="4"/>
        <v>0</v>
      </c>
    </row>
    <row r="306" spans="1:13" x14ac:dyDescent="0.4">
      <c r="A306" s="4">
        <v>5</v>
      </c>
      <c r="B306" s="3" t="s">
        <v>1301</v>
      </c>
      <c r="C306" s="89">
        <v>11320</v>
      </c>
      <c r="D306" s="3" t="s">
        <v>2292</v>
      </c>
      <c r="E306" s="4" t="s">
        <v>986</v>
      </c>
      <c r="F306" s="4" t="s">
        <v>1013</v>
      </c>
      <c r="G306" s="4">
        <v>340</v>
      </c>
      <c r="H306" s="135">
        <v>98.145850120870307</v>
      </c>
      <c r="I306" s="135">
        <v>94.493469257725394</v>
      </c>
      <c r="J306" s="135">
        <v>70.241318891366703</v>
      </c>
      <c r="K306" s="135">
        <v>66.88</v>
      </c>
      <c r="L306" s="135">
        <f>VLOOKUP($C306,ข้อมูลพื้นฐานรพ_สป_ณสค61!$C$2:$S$897,17,0)</f>
        <v>101.08622078968574</v>
      </c>
      <c r="M306" s="3">
        <f t="shared" si="4"/>
        <v>1</v>
      </c>
    </row>
    <row r="307" spans="1:13" x14ac:dyDescent="0.4">
      <c r="A307" s="4">
        <v>5</v>
      </c>
      <c r="B307" s="3" t="s">
        <v>1301</v>
      </c>
      <c r="C307" s="89">
        <v>11321</v>
      </c>
      <c r="D307" s="3" t="s">
        <v>2293</v>
      </c>
      <c r="E307" s="4" t="s">
        <v>953</v>
      </c>
      <c r="F307" s="4" t="s">
        <v>958</v>
      </c>
      <c r="G307" s="4">
        <v>60</v>
      </c>
      <c r="H307" s="135">
        <v>83.105022831050206</v>
      </c>
      <c r="I307" s="135">
        <v>81.849315068493198</v>
      </c>
      <c r="J307" s="135">
        <v>83.881278538812793</v>
      </c>
      <c r="K307" s="135">
        <v>75.400000000000006</v>
      </c>
      <c r="L307" s="135">
        <f>VLOOKUP($C307,ข้อมูลพื้นฐานรพ_สป_ณสค61!$C$2:$S$897,17,0)</f>
        <v>85.68493150684931</v>
      </c>
      <c r="M307" s="3">
        <f t="shared" si="4"/>
        <v>1</v>
      </c>
    </row>
    <row r="308" spans="1:13" x14ac:dyDescent="0.4">
      <c r="A308" s="4">
        <v>5</v>
      </c>
      <c r="B308" s="3" t="s">
        <v>1310</v>
      </c>
      <c r="C308" s="89">
        <v>10736</v>
      </c>
      <c r="D308" s="3" t="s">
        <v>2294</v>
      </c>
      <c r="E308" s="4" t="s">
        <v>986</v>
      </c>
      <c r="F308" s="4" t="s">
        <v>1013</v>
      </c>
      <c r="G308" s="4">
        <v>447</v>
      </c>
      <c r="H308" s="135">
        <v>85.539931658048303</v>
      </c>
      <c r="I308" s="135">
        <v>92.500473454958694</v>
      </c>
      <c r="J308" s="135">
        <v>84.843128590366803</v>
      </c>
      <c r="K308" s="135">
        <v>79.22</v>
      </c>
      <c r="L308" s="135">
        <f>VLOOKUP($C308,ข้อมูลพื้นฐานรพ_สป_ณสค61!$C$2:$S$897,17,0)</f>
        <v>86.806411081486928</v>
      </c>
      <c r="M308" s="3">
        <f t="shared" si="4"/>
        <v>1</v>
      </c>
    </row>
    <row r="309" spans="1:13" x14ac:dyDescent="0.4">
      <c r="A309" s="4">
        <v>5</v>
      </c>
      <c r="B309" s="3" t="s">
        <v>1310</v>
      </c>
      <c r="C309" s="89">
        <v>11308</v>
      </c>
      <c r="D309" s="3" t="s">
        <v>2295</v>
      </c>
      <c r="E309" s="4" t="s">
        <v>953</v>
      </c>
      <c r="F309" s="4" t="s">
        <v>958</v>
      </c>
      <c r="G309" s="4">
        <v>30</v>
      </c>
      <c r="H309" s="135">
        <v>56.883561643835598</v>
      </c>
      <c r="I309" s="135">
        <v>59.589041095890401</v>
      </c>
      <c r="J309" s="135">
        <v>60.625</v>
      </c>
      <c r="K309" s="135">
        <v>48.01</v>
      </c>
      <c r="L309" s="135">
        <f>VLOOKUP($C309,ข้อมูลพื้นฐานรพ_สป_ณสค61!$C$2:$S$897,17,0)</f>
        <v>65.31506849315069</v>
      </c>
      <c r="M309" s="3">
        <f t="shared" si="4"/>
        <v>0</v>
      </c>
    </row>
    <row r="310" spans="1:13" x14ac:dyDescent="0.4">
      <c r="A310" s="4">
        <v>5</v>
      </c>
      <c r="B310" s="3" t="s">
        <v>1310</v>
      </c>
      <c r="C310" s="89">
        <v>11309</v>
      </c>
      <c r="D310" s="3" t="s">
        <v>2296</v>
      </c>
      <c r="E310" s="4" t="s">
        <v>953</v>
      </c>
      <c r="F310" s="4" t="s">
        <v>958</v>
      </c>
      <c r="G310" s="4">
        <v>28</v>
      </c>
      <c r="H310" s="135">
        <v>41.324200913242002</v>
      </c>
      <c r="I310" s="135">
        <v>41.150684931506902</v>
      </c>
      <c r="J310" s="135">
        <v>36.584474885844699</v>
      </c>
      <c r="K310" s="135">
        <v>38.83</v>
      </c>
      <c r="L310" s="135">
        <f>VLOOKUP($C310,ข้อมูลพื้นฐานรพ_สป_ณสค61!$C$2:$S$897,17,0)</f>
        <v>52.544031311154598</v>
      </c>
      <c r="M310" s="3">
        <f t="shared" si="4"/>
        <v>0</v>
      </c>
    </row>
    <row r="311" spans="1:13" x14ac:dyDescent="0.4">
      <c r="A311" s="4">
        <v>5</v>
      </c>
      <c r="B311" s="3" t="s">
        <v>1310</v>
      </c>
      <c r="C311" s="89">
        <v>11310</v>
      </c>
      <c r="D311" s="3" t="s">
        <v>2297</v>
      </c>
      <c r="E311" s="4" t="s">
        <v>953</v>
      </c>
      <c r="F311" s="4" t="s">
        <v>961</v>
      </c>
      <c r="G311" s="4">
        <v>84</v>
      </c>
      <c r="H311" s="135">
        <v>46.006088280060901</v>
      </c>
      <c r="I311" s="135">
        <v>51.383227530905401</v>
      </c>
      <c r="J311" s="135">
        <v>59.832943534914797</v>
      </c>
      <c r="K311" s="135">
        <v>53.78</v>
      </c>
      <c r="L311" s="135">
        <f>VLOOKUP($C311,ข้อมูลพื้นฐานรพ_สป_ณสค61!$C$2:$S$897,17,0)</f>
        <v>75.606653620352247</v>
      </c>
      <c r="M311" s="3">
        <f t="shared" si="4"/>
        <v>0</v>
      </c>
    </row>
    <row r="312" spans="1:13" x14ac:dyDescent="0.4">
      <c r="A312" s="4">
        <v>5</v>
      </c>
      <c r="B312" s="3" t="s">
        <v>1310</v>
      </c>
      <c r="C312" s="89">
        <v>11311</v>
      </c>
      <c r="D312" s="3" t="s">
        <v>2298</v>
      </c>
      <c r="E312" s="4" t="s">
        <v>953</v>
      </c>
      <c r="F312" s="4" t="s">
        <v>954</v>
      </c>
      <c r="G312" s="4">
        <v>74</v>
      </c>
      <c r="H312" s="135">
        <v>58.374429223744301</v>
      </c>
      <c r="I312" s="135">
        <v>63.260273972602697</v>
      </c>
      <c r="J312" s="135">
        <v>70.351598173515995</v>
      </c>
      <c r="K312" s="135">
        <v>59.74</v>
      </c>
      <c r="L312" s="135">
        <f>VLOOKUP($C312,ข้อมูลพื้นฐานรพ_สป_ณสค61!$C$2:$S$897,17,0)</f>
        <v>61.547574972232503</v>
      </c>
      <c r="M312" s="3">
        <f t="shared" si="4"/>
        <v>0</v>
      </c>
    </row>
    <row r="313" spans="1:13" x14ac:dyDescent="0.4">
      <c r="A313" s="4">
        <v>5</v>
      </c>
      <c r="B313" s="3" t="s">
        <v>1310</v>
      </c>
      <c r="C313" s="89">
        <v>11312</v>
      </c>
      <c r="D313" s="3" t="s">
        <v>2299</v>
      </c>
      <c r="E313" s="4" t="s">
        <v>953</v>
      </c>
      <c r="F313" s="4" t="s">
        <v>958</v>
      </c>
      <c r="G313" s="4">
        <v>30</v>
      </c>
      <c r="H313" s="135">
        <v>62.931506849315099</v>
      </c>
      <c r="I313" s="135">
        <v>62.447488584474897</v>
      </c>
      <c r="J313" s="135">
        <v>64.392694063926896</v>
      </c>
      <c r="K313" s="135">
        <v>59.37</v>
      </c>
      <c r="L313" s="135">
        <f>VLOOKUP($C313,ข้อมูลพื้นฐานรพ_สป_ณสค61!$C$2:$S$897,17,0)</f>
        <v>73.698630136986296</v>
      </c>
      <c r="M313" s="3">
        <f t="shared" si="4"/>
        <v>0</v>
      </c>
    </row>
    <row r="314" spans="1:13" x14ac:dyDescent="0.4">
      <c r="A314" s="4">
        <v>5</v>
      </c>
      <c r="B314" s="3" t="s">
        <v>1310</v>
      </c>
      <c r="C314" s="89">
        <v>11313</v>
      </c>
      <c r="D314" s="3" t="s">
        <v>2300</v>
      </c>
      <c r="E314" s="4" t="s">
        <v>953</v>
      </c>
      <c r="F314" s="4" t="s">
        <v>958</v>
      </c>
      <c r="G314" s="4">
        <v>30</v>
      </c>
      <c r="H314" s="135">
        <v>59.470319634703202</v>
      </c>
      <c r="I314" s="135">
        <v>42.027397260274</v>
      </c>
      <c r="J314" s="135">
        <v>48.018264840182603</v>
      </c>
      <c r="K314" s="135">
        <v>38.5</v>
      </c>
      <c r="L314" s="135">
        <f>VLOOKUP($C314,ข้อมูลพื้นฐานรพ_สป_ณสค61!$C$2:$S$897,17,0)</f>
        <v>51.178082191780824</v>
      </c>
      <c r="M314" s="3">
        <f t="shared" si="4"/>
        <v>0</v>
      </c>
    </row>
    <row r="315" spans="1:13" x14ac:dyDescent="0.4">
      <c r="A315" s="4">
        <v>5</v>
      </c>
      <c r="B315" s="3" t="s">
        <v>1310</v>
      </c>
      <c r="C315" s="89">
        <v>11314</v>
      </c>
      <c r="D315" s="3" t="s">
        <v>2301</v>
      </c>
      <c r="E315" s="4" t="s">
        <v>953</v>
      </c>
      <c r="F315" s="4" t="s">
        <v>958</v>
      </c>
      <c r="G315" s="4">
        <v>30</v>
      </c>
      <c r="H315" s="135">
        <v>50.3579319487406</v>
      </c>
      <c r="I315" s="135">
        <v>57.106164383561598</v>
      </c>
      <c r="J315" s="135">
        <v>38.296232876712303</v>
      </c>
      <c r="K315" s="135">
        <v>49.65</v>
      </c>
      <c r="L315" s="135">
        <f>VLOOKUP($C315,ข้อมูลพื้นฐานรพ_สป_ณสค61!$C$2:$S$897,17,0)</f>
        <v>46.292237442922378</v>
      </c>
      <c r="M315" s="3">
        <f t="shared" si="4"/>
        <v>0</v>
      </c>
    </row>
    <row r="316" spans="1:13" x14ac:dyDescent="0.4">
      <c r="A316" s="4">
        <v>5</v>
      </c>
      <c r="B316" s="3" t="s">
        <v>1319</v>
      </c>
      <c r="C316" s="89">
        <v>10677</v>
      </c>
      <c r="D316" s="3" t="s">
        <v>2302</v>
      </c>
      <c r="E316" s="4" t="s">
        <v>949</v>
      </c>
      <c r="F316" s="4" t="s">
        <v>950</v>
      </c>
      <c r="G316" s="4">
        <v>855</v>
      </c>
      <c r="H316" s="135">
        <v>85.010334054313901</v>
      </c>
      <c r="I316" s="135">
        <v>82.961822160979196</v>
      </c>
      <c r="J316" s="135">
        <v>37.500851098322102</v>
      </c>
      <c r="K316" s="135">
        <v>68.48</v>
      </c>
      <c r="L316" s="135">
        <f>VLOOKUP($C316,ข้อมูลพื้นฐานรพ_สป_ณสค61!$C$2:$S$897,17,0)</f>
        <v>80.418809581030203</v>
      </c>
      <c r="M316" s="3">
        <f t="shared" si="4"/>
        <v>1</v>
      </c>
    </row>
    <row r="317" spans="1:13" x14ac:dyDescent="0.4">
      <c r="A317" s="4">
        <v>5</v>
      </c>
      <c r="B317" s="3" t="s">
        <v>1319</v>
      </c>
      <c r="C317" s="89">
        <v>10728</v>
      </c>
      <c r="D317" s="3" t="s">
        <v>2303</v>
      </c>
      <c r="E317" s="4" t="s">
        <v>986</v>
      </c>
      <c r="F317" s="4" t="s">
        <v>987</v>
      </c>
      <c r="G317" s="4">
        <v>272</v>
      </c>
      <c r="H317" s="135">
        <v>60.258863819500398</v>
      </c>
      <c r="I317" s="135">
        <v>63.315874294923397</v>
      </c>
      <c r="J317" s="135">
        <v>60.924657534246599</v>
      </c>
      <c r="K317" s="135">
        <v>62.07</v>
      </c>
      <c r="L317" s="135">
        <f>VLOOKUP($C317,ข้อมูลพื้นฐานรพ_สป_ณสค61!$C$2:$S$897,17,0)</f>
        <v>67.504029008863824</v>
      </c>
      <c r="M317" s="3">
        <f t="shared" si="4"/>
        <v>0</v>
      </c>
    </row>
    <row r="318" spans="1:13" x14ac:dyDescent="0.4">
      <c r="A318" s="4">
        <v>5</v>
      </c>
      <c r="B318" s="3" t="s">
        <v>1319</v>
      </c>
      <c r="C318" s="89">
        <v>10729</v>
      </c>
      <c r="D318" s="3" t="s">
        <v>2304</v>
      </c>
      <c r="E318" s="4" t="s">
        <v>986</v>
      </c>
      <c r="F318" s="4" t="s">
        <v>1013</v>
      </c>
      <c r="G318" s="4">
        <v>350</v>
      </c>
      <c r="H318" s="135">
        <v>66.602739726027394</v>
      </c>
      <c r="I318" s="135">
        <v>66.695890410958896</v>
      </c>
      <c r="J318" s="135">
        <v>70.8336594911937</v>
      </c>
      <c r="K318" s="135">
        <v>53.89</v>
      </c>
      <c r="L318" s="135">
        <f>VLOOKUP($C318,ข้อมูลพื้นฐานรพ_สป_ณสค61!$C$2:$S$897,17,0)</f>
        <v>65.776908023483372</v>
      </c>
      <c r="M318" s="3">
        <f t="shared" si="4"/>
        <v>0</v>
      </c>
    </row>
    <row r="319" spans="1:13" x14ac:dyDescent="0.4">
      <c r="A319" s="4">
        <v>5</v>
      </c>
      <c r="B319" s="3" t="s">
        <v>1319</v>
      </c>
      <c r="C319" s="89">
        <v>10730</v>
      </c>
      <c r="D319" s="3" t="s">
        <v>2305</v>
      </c>
      <c r="E319" s="4" t="s">
        <v>986</v>
      </c>
      <c r="F319" s="4" t="s">
        <v>987</v>
      </c>
      <c r="G319" s="4">
        <v>340</v>
      </c>
      <c r="H319" s="135">
        <v>67.308622078968597</v>
      </c>
      <c r="I319" s="135">
        <v>63.5479452054795</v>
      </c>
      <c r="J319" s="135">
        <v>62.660757453666399</v>
      </c>
      <c r="K319" s="135">
        <v>59.35</v>
      </c>
      <c r="L319" s="135">
        <f>VLOOKUP($C319,ข้อมูลพื้นฐานรพ_สป_ณสค61!$C$2:$S$897,17,0)</f>
        <v>70.335213537469784</v>
      </c>
      <c r="M319" s="3">
        <f t="shared" si="4"/>
        <v>0</v>
      </c>
    </row>
    <row r="320" spans="1:13" x14ac:dyDescent="0.4">
      <c r="A320" s="4">
        <v>5</v>
      </c>
      <c r="B320" s="3" t="s">
        <v>1319</v>
      </c>
      <c r="C320" s="89">
        <v>11273</v>
      </c>
      <c r="D320" s="3" t="s">
        <v>2306</v>
      </c>
      <c r="E320" s="4" t="s">
        <v>953</v>
      </c>
      <c r="F320" s="4" t="s">
        <v>958</v>
      </c>
      <c r="G320" s="4">
        <v>60</v>
      </c>
      <c r="H320" s="135">
        <v>115.991348233598</v>
      </c>
      <c r="I320" s="135">
        <v>66.525114155251103</v>
      </c>
      <c r="J320" s="135">
        <v>67.210045662100498</v>
      </c>
      <c r="K320" s="135">
        <v>40.1</v>
      </c>
      <c r="L320" s="135">
        <f>VLOOKUP($C320,ข้อมูลพื้นฐานรพ_สป_ณสค61!$C$2:$S$897,17,0)</f>
        <v>70.826484018264836</v>
      </c>
      <c r="M320" s="3">
        <f t="shared" si="4"/>
        <v>0</v>
      </c>
    </row>
    <row r="321" spans="1:13" x14ac:dyDescent="0.4">
      <c r="A321" s="4">
        <v>5</v>
      </c>
      <c r="B321" s="3" t="s">
        <v>1319</v>
      </c>
      <c r="C321" s="89">
        <v>11274</v>
      </c>
      <c r="D321" s="3" t="s">
        <v>2307</v>
      </c>
      <c r="E321" s="4" t="s">
        <v>953</v>
      </c>
      <c r="F321" s="4" t="s">
        <v>958</v>
      </c>
      <c r="G321" s="4">
        <v>48</v>
      </c>
      <c r="H321" s="135">
        <v>55.199771689497702</v>
      </c>
      <c r="I321" s="135">
        <v>43.835616438356197</v>
      </c>
      <c r="J321" s="135">
        <v>37.471461187214601</v>
      </c>
      <c r="K321" s="135">
        <v>33.090000000000003</v>
      </c>
      <c r="L321" s="135">
        <f>VLOOKUP($C321,ข้อมูลพื้นฐานรพ_สป_ณสค61!$C$2:$S$897,17,0)</f>
        <v>38.847031963470322</v>
      </c>
      <c r="M321" s="3">
        <f t="shared" si="4"/>
        <v>0</v>
      </c>
    </row>
    <row r="322" spans="1:13" x14ac:dyDescent="0.4">
      <c r="A322" s="4">
        <v>5</v>
      </c>
      <c r="B322" s="3" t="s">
        <v>1319</v>
      </c>
      <c r="C322" s="89">
        <v>11275</v>
      </c>
      <c r="D322" s="3" t="s">
        <v>2308</v>
      </c>
      <c r="E322" s="4" t="s">
        <v>953</v>
      </c>
      <c r="F322" s="4" t="s">
        <v>958</v>
      </c>
      <c r="G322" s="4">
        <v>34</v>
      </c>
      <c r="H322" s="135">
        <v>25.2359208523592</v>
      </c>
      <c r="I322" s="135">
        <v>35.990867579908702</v>
      </c>
      <c r="J322" s="135">
        <v>42.748858447488601</v>
      </c>
      <c r="K322" s="135">
        <v>39.26</v>
      </c>
      <c r="L322" s="135">
        <f>VLOOKUP($C322,ข้อมูลพื้นฐานรพ_สป_ณสค61!$C$2:$S$897,17,0)</f>
        <v>37.453666398066076</v>
      </c>
      <c r="M322" s="3">
        <f t="shared" si="4"/>
        <v>0</v>
      </c>
    </row>
    <row r="323" spans="1:13" x14ac:dyDescent="0.4">
      <c r="A323" s="4">
        <v>5</v>
      </c>
      <c r="B323" s="3" t="s">
        <v>1319</v>
      </c>
      <c r="C323" s="89">
        <v>11276</v>
      </c>
      <c r="D323" s="3" t="s">
        <v>2309</v>
      </c>
      <c r="E323" s="4" t="s">
        <v>953</v>
      </c>
      <c r="F323" s="4" t="s">
        <v>958</v>
      </c>
      <c r="G323" s="4">
        <v>60</v>
      </c>
      <c r="H323" s="135">
        <v>21.022831050228302</v>
      </c>
      <c r="I323" s="135">
        <v>23.292237442922399</v>
      </c>
      <c r="J323" s="135">
        <v>69.954337899543404</v>
      </c>
      <c r="K323" s="135">
        <v>61.91</v>
      </c>
      <c r="L323" s="135">
        <f>VLOOKUP($C323,ข้อมูลพื้นฐานรพ_สป_ณสค61!$C$2:$S$897,17,0)</f>
        <v>79.054794520547944</v>
      </c>
      <c r="M323" s="3">
        <f t="shared" ref="M323:M386" si="5">IF(L323&gt;=80,1,0)</f>
        <v>0</v>
      </c>
    </row>
    <row r="324" spans="1:13" x14ac:dyDescent="0.4">
      <c r="A324" s="4">
        <v>5</v>
      </c>
      <c r="B324" s="3" t="s">
        <v>1319</v>
      </c>
      <c r="C324" s="89">
        <v>11277</v>
      </c>
      <c r="D324" s="3" t="s">
        <v>2310</v>
      </c>
      <c r="E324" s="4" t="s">
        <v>953</v>
      </c>
      <c r="F324" s="4" t="s">
        <v>958</v>
      </c>
      <c r="G324" s="4">
        <v>38</v>
      </c>
      <c r="H324" s="135">
        <v>27.421083978558698</v>
      </c>
      <c r="I324" s="135">
        <v>29.0338860850757</v>
      </c>
      <c r="J324" s="135">
        <v>30.367700072098099</v>
      </c>
      <c r="K324" s="135">
        <v>25.01</v>
      </c>
      <c r="L324" s="135">
        <f>VLOOKUP($C324,ข้อมูลพื้นฐานรพ_สป_ณสค61!$C$2:$S$897,17,0)</f>
        <v>26.085075702956019</v>
      </c>
      <c r="M324" s="3">
        <f t="shared" si="5"/>
        <v>0</v>
      </c>
    </row>
    <row r="325" spans="1:13" x14ac:dyDescent="0.4">
      <c r="A325" s="4">
        <v>5</v>
      </c>
      <c r="B325" s="3" t="s">
        <v>1319</v>
      </c>
      <c r="C325" s="89">
        <v>11458</v>
      </c>
      <c r="D325" s="3" t="s">
        <v>2311</v>
      </c>
      <c r="E325" s="4" t="s">
        <v>953</v>
      </c>
      <c r="F325" s="4" t="s">
        <v>954</v>
      </c>
      <c r="G325" s="4">
        <v>60</v>
      </c>
      <c r="H325" s="135">
        <v>58.324200913242002</v>
      </c>
      <c r="I325" s="135">
        <v>67.191780821917803</v>
      </c>
      <c r="J325" s="135">
        <v>70.6392694063927</v>
      </c>
      <c r="K325" s="135">
        <v>62.89</v>
      </c>
      <c r="L325" s="135">
        <f>VLOOKUP($C325,ข้อมูลพื้นฐานรพ_สป_ณสค61!$C$2:$S$897,17,0)</f>
        <v>83.18721461187215</v>
      </c>
      <c r="M325" s="3">
        <f t="shared" si="5"/>
        <v>1</v>
      </c>
    </row>
    <row r="326" spans="1:13" x14ac:dyDescent="0.4">
      <c r="A326" s="4">
        <v>5</v>
      </c>
      <c r="B326" s="3" t="s">
        <v>1319</v>
      </c>
      <c r="C326" s="89">
        <v>28858</v>
      </c>
      <c r="D326" s="3" t="s">
        <v>2312</v>
      </c>
      <c r="E326" s="4" t="s">
        <v>953</v>
      </c>
      <c r="F326" s="4" t="s">
        <v>980</v>
      </c>
      <c r="G326" s="4">
        <v>30</v>
      </c>
      <c r="H326" s="135">
        <v>0</v>
      </c>
      <c r="I326" s="135">
        <v>0</v>
      </c>
      <c r="J326" s="135">
        <v>0</v>
      </c>
      <c r="K326" s="135">
        <v>0</v>
      </c>
      <c r="L326" s="135">
        <f>VLOOKUP($C326,ข้อมูลพื้นฐานรพ_สป_ณสค61!$C$2:$S$897,17,0)</f>
        <v>24.493150684931507</v>
      </c>
      <c r="M326" s="3">
        <f t="shared" si="5"/>
        <v>0</v>
      </c>
    </row>
    <row r="327" spans="1:13" x14ac:dyDescent="0.4">
      <c r="A327" s="4">
        <v>5</v>
      </c>
      <c r="B327" s="3" t="s">
        <v>1331</v>
      </c>
      <c r="C327" s="89">
        <v>10735</v>
      </c>
      <c r="D327" s="3" t="s">
        <v>2313</v>
      </c>
      <c r="E327" s="4" t="s">
        <v>986</v>
      </c>
      <c r="F327" s="4" t="s">
        <v>1013</v>
      </c>
      <c r="G327" s="4">
        <v>311</v>
      </c>
      <c r="H327" s="135">
        <v>85.603664713914497</v>
      </c>
      <c r="I327" s="135">
        <v>79.487292428313395</v>
      </c>
      <c r="J327" s="135">
        <v>84.003876139717207</v>
      </c>
      <c r="K327" s="135">
        <v>71.58</v>
      </c>
      <c r="L327" s="135">
        <f>VLOOKUP($C327,ข้อมูลพื้นฐานรพ_สป_ณสค61!$C$2:$S$897,17,0)</f>
        <v>84.71303351979914</v>
      </c>
      <c r="M327" s="3">
        <f t="shared" si="5"/>
        <v>1</v>
      </c>
    </row>
    <row r="328" spans="1:13" x14ac:dyDescent="0.4">
      <c r="A328" s="4">
        <v>5</v>
      </c>
      <c r="B328" s="3" t="s">
        <v>1331</v>
      </c>
      <c r="C328" s="89">
        <v>11306</v>
      </c>
      <c r="D328" s="3" t="s">
        <v>2314</v>
      </c>
      <c r="E328" s="4" t="s">
        <v>953</v>
      </c>
      <c r="F328" s="4" t="s">
        <v>954</v>
      </c>
      <c r="G328" s="4">
        <v>90</v>
      </c>
      <c r="H328" s="135">
        <v>45.1668009669621</v>
      </c>
      <c r="I328" s="135">
        <v>42.4931506849315</v>
      </c>
      <c r="J328" s="135">
        <v>22.828006088280102</v>
      </c>
      <c r="K328" s="135">
        <v>43.91</v>
      </c>
      <c r="L328" s="135">
        <f>VLOOKUP($C328,ข้อมูลพื้นฐานรพ_สป_ณสค61!$C$2:$S$897,17,0)</f>
        <v>46.337899543378995</v>
      </c>
      <c r="M328" s="3">
        <f t="shared" si="5"/>
        <v>0</v>
      </c>
    </row>
    <row r="329" spans="1:13" x14ac:dyDescent="0.4">
      <c r="A329" s="4">
        <v>5</v>
      </c>
      <c r="B329" s="3" t="s">
        <v>1331</v>
      </c>
      <c r="C329" s="89">
        <v>11307</v>
      </c>
      <c r="D329" s="3" t="s">
        <v>2315</v>
      </c>
      <c r="E329" s="4" t="s">
        <v>953</v>
      </c>
      <c r="F329" s="4" t="s">
        <v>958</v>
      </c>
      <c r="G329" s="4">
        <v>36</v>
      </c>
      <c r="H329" s="135">
        <v>60.215857202158602</v>
      </c>
      <c r="I329" s="135">
        <v>48.544983339503901</v>
      </c>
      <c r="J329" s="135">
        <v>46.3902258422806</v>
      </c>
      <c r="K329" s="135">
        <v>44.18</v>
      </c>
      <c r="L329" s="135">
        <f>VLOOKUP($C329,ข้อมูลพื้นฐานรพ_สป_ณสค61!$C$2:$S$897,17,0)</f>
        <v>48.843226788432268</v>
      </c>
      <c r="M329" s="3">
        <f t="shared" si="5"/>
        <v>0</v>
      </c>
    </row>
    <row r="330" spans="1:13" x14ac:dyDescent="0.4">
      <c r="A330" s="4">
        <v>5</v>
      </c>
      <c r="B330" s="3" t="s">
        <v>1335</v>
      </c>
      <c r="C330" s="89">
        <v>10734</v>
      </c>
      <c r="D330" s="3" t="s">
        <v>2316</v>
      </c>
      <c r="E330" s="4" t="s">
        <v>949</v>
      </c>
      <c r="F330" s="4" t="s">
        <v>950</v>
      </c>
      <c r="G330" s="4">
        <v>602</v>
      </c>
      <c r="H330" s="135">
        <v>82.654166477039993</v>
      </c>
      <c r="I330" s="135">
        <v>83.507031356664996</v>
      </c>
      <c r="J330" s="135">
        <v>72.203158421699399</v>
      </c>
      <c r="K330" s="135">
        <v>55.21</v>
      </c>
      <c r="L330" s="135">
        <f>VLOOKUP($C330,ข้อมูลพื้นฐานรพ_สป_ณสค61!$C$2:$S$897,17,0)</f>
        <v>85.397988440358617</v>
      </c>
      <c r="M330" s="3">
        <f t="shared" si="5"/>
        <v>1</v>
      </c>
    </row>
    <row r="331" spans="1:13" x14ac:dyDescent="0.4">
      <c r="A331" s="4">
        <v>5</v>
      </c>
      <c r="B331" s="3" t="s">
        <v>1335</v>
      </c>
      <c r="C331" s="89">
        <v>11304</v>
      </c>
      <c r="D331" s="3" t="s">
        <v>2317</v>
      </c>
      <c r="E331" s="4" t="s">
        <v>986</v>
      </c>
      <c r="F331" s="4" t="s">
        <v>987</v>
      </c>
      <c r="G331" s="4">
        <v>287</v>
      </c>
      <c r="H331" s="135">
        <v>78.690787409808607</v>
      </c>
      <c r="I331" s="135">
        <v>84.137272683881406</v>
      </c>
      <c r="J331" s="135">
        <v>38.119421507326599</v>
      </c>
      <c r="K331" s="135">
        <v>40.96</v>
      </c>
      <c r="L331" s="135">
        <f>VLOOKUP($C331,ข้อมูลพื้นฐานรพ_สป_ณสค61!$C$2:$S$897,17,0)</f>
        <v>85.281848121808025</v>
      </c>
      <c r="M331" s="3">
        <f t="shared" si="5"/>
        <v>1</v>
      </c>
    </row>
    <row r="332" spans="1:13" x14ac:dyDescent="0.4">
      <c r="A332" s="4">
        <v>5</v>
      </c>
      <c r="B332" s="3" t="s">
        <v>1338</v>
      </c>
      <c r="C332" s="89">
        <v>10678</v>
      </c>
      <c r="D332" s="3" t="s">
        <v>2318</v>
      </c>
      <c r="E332" s="4" t="s">
        <v>949</v>
      </c>
      <c r="F332" s="4" t="s">
        <v>950</v>
      </c>
      <c r="G332" s="4">
        <v>680</v>
      </c>
      <c r="H332" s="135">
        <v>93.838347062303697</v>
      </c>
      <c r="I332" s="135">
        <v>84.1103948428687</v>
      </c>
      <c r="J332" s="135">
        <v>81.058823529411796</v>
      </c>
      <c r="K332" s="135">
        <v>73.13</v>
      </c>
      <c r="L332" s="135">
        <f>VLOOKUP($C332,ข้อมูลพื้นฐานรพ_สป_ณสค61!$C$2:$S$897,17,0)</f>
        <v>86.271555197421435</v>
      </c>
      <c r="M332" s="3">
        <f t="shared" si="5"/>
        <v>1</v>
      </c>
    </row>
    <row r="333" spans="1:13" x14ac:dyDescent="0.4">
      <c r="A333" s="4">
        <v>5</v>
      </c>
      <c r="B333" s="3" t="s">
        <v>1338</v>
      </c>
      <c r="C333" s="89">
        <v>10733</v>
      </c>
      <c r="D333" s="3" t="s">
        <v>2319</v>
      </c>
      <c r="E333" s="4" t="s">
        <v>986</v>
      </c>
      <c r="F333" s="4" t="s">
        <v>987</v>
      </c>
      <c r="G333" s="4">
        <v>262</v>
      </c>
      <c r="H333" s="135">
        <v>83.919985484895193</v>
      </c>
      <c r="I333" s="135">
        <v>93.984105406253306</v>
      </c>
      <c r="J333" s="135">
        <v>91.928265188748298</v>
      </c>
      <c r="K333" s="135">
        <v>75.39</v>
      </c>
      <c r="L333" s="135">
        <f>VLOOKUP($C333,ข้อมูลพื้นฐานรพ_สป_ณสค61!$C$2:$S$897,17,0)</f>
        <v>89.832688486876506</v>
      </c>
      <c r="M333" s="3">
        <f t="shared" si="5"/>
        <v>1</v>
      </c>
    </row>
    <row r="334" spans="1:13" x14ac:dyDescent="0.4">
      <c r="A334" s="4">
        <v>5</v>
      </c>
      <c r="B334" s="3" t="s">
        <v>1338</v>
      </c>
      <c r="C334" s="89">
        <v>11289</v>
      </c>
      <c r="D334" s="3" t="s">
        <v>2320</v>
      </c>
      <c r="E334" s="4" t="s">
        <v>953</v>
      </c>
      <c r="F334" s="4" t="s">
        <v>958</v>
      </c>
      <c r="G334" s="4">
        <v>120</v>
      </c>
      <c r="H334" s="135">
        <v>68.744292237442906</v>
      </c>
      <c r="I334" s="135">
        <v>72.155251141552498</v>
      </c>
      <c r="J334" s="135">
        <v>0</v>
      </c>
      <c r="K334" s="135">
        <v>58.52</v>
      </c>
      <c r="L334" s="135">
        <f>VLOOKUP($C334,ข้อมูลพื้นฐานรพ_สป_ณสค61!$C$2:$S$897,17,0)</f>
        <v>66.61643835616438</v>
      </c>
      <c r="M334" s="3">
        <f t="shared" si="5"/>
        <v>0</v>
      </c>
    </row>
    <row r="335" spans="1:13" x14ac:dyDescent="0.4">
      <c r="A335" s="4">
        <v>5</v>
      </c>
      <c r="B335" s="3" t="s">
        <v>1338</v>
      </c>
      <c r="C335" s="89">
        <v>11290</v>
      </c>
      <c r="D335" s="3" t="s">
        <v>2321</v>
      </c>
      <c r="E335" s="4" t="s">
        <v>953</v>
      </c>
      <c r="F335" s="4" t="s">
        <v>954</v>
      </c>
      <c r="G335" s="4">
        <v>106</v>
      </c>
      <c r="H335" s="135">
        <v>63.659860429051399</v>
      </c>
      <c r="I335" s="135">
        <v>74.825536314293103</v>
      </c>
      <c r="J335" s="135">
        <v>64.368053760661695</v>
      </c>
      <c r="K335" s="135">
        <v>60.21</v>
      </c>
      <c r="L335" s="135">
        <f>VLOOKUP($C335,ข้อมูลพื้นฐานรพ_สป_ณสค61!$C$2:$S$897,17,0)</f>
        <v>69.728612044455929</v>
      </c>
      <c r="M335" s="3">
        <f t="shared" si="5"/>
        <v>0</v>
      </c>
    </row>
    <row r="336" spans="1:13" x14ac:dyDescent="0.4">
      <c r="A336" s="4">
        <v>5</v>
      </c>
      <c r="B336" s="3" t="s">
        <v>1338</v>
      </c>
      <c r="C336" s="89">
        <v>11291</v>
      </c>
      <c r="D336" s="3" t="s">
        <v>2322</v>
      </c>
      <c r="E336" s="4" t="s">
        <v>953</v>
      </c>
      <c r="F336" s="4" t="s">
        <v>958</v>
      </c>
      <c r="G336" s="4">
        <v>62</v>
      </c>
      <c r="H336" s="135">
        <v>66.942112240388894</v>
      </c>
      <c r="I336" s="135">
        <v>79.412284577993802</v>
      </c>
      <c r="J336" s="135">
        <v>74.944763588157301</v>
      </c>
      <c r="K336" s="135">
        <v>65.02</v>
      </c>
      <c r="L336" s="135">
        <f>VLOOKUP($C336,ข้อมูลพื้นฐานรพ_สป_ณสค61!$C$2:$S$897,17,0)</f>
        <v>73.698630136986296</v>
      </c>
      <c r="M336" s="3">
        <f t="shared" si="5"/>
        <v>0</v>
      </c>
    </row>
    <row r="337" spans="1:13" x14ac:dyDescent="0.4">
      <c r="A337" s="4">
        <v>5</v>
      </c>
      <c r="B337" s="3" t="s">
        <v>1338</v>
      </c>
      <c r="C337" s="89">
        <v>11292</v>
      </c>
      <c r="D337" s="3" t="s">
        <v>2323</v>
      </c>
      <c r="E337" s="4" t="s">
        <v>953</v>
      </c>
      <c r="F337" s="4" t="s">
        <v>958</v>
      </c>
      <c r="G337" s="4">
        <v>60</v>
      </c>
      <c r="H337" s="135">
        <v>65.896544673890801</v>
      </c>
      <c r="I337" s="135">
        <v>100</v>
      </c>
      <c r="J337" s="135">
        <v>88.856462179868998</v>
      </c>
      <c r="K337" s="135">
        <v>88.46</v>
      </c>
      <c r="L337" s="135">
        <f>VLOOKUP($C337,ข้อมูลพื้นฐานรพ_สป_ณสค61!$C$2:$S$897,17,0)</f>
        <v>82.164383561643831</v>
      </c>
      <c r="M337" s="3">
        <f t="shared" si="5"/>
        <v>1</v>
      </c>
    </row>
    <row r="338" spans="1:13" x14ac:dyDescent="0.4">
      <c r="A338" s="4">
        <v>5</v>
      </c>
      <c r="B338" s="3" t="s">
        <v>1338</v>
      </c>
      <c r="C338" s="89">
        <v>11293</v>
      </c>
      <c r="D338" s="3" t="s">
        <v>2324</v>
      </c>
      <c r="E338" s="4" t="s">
        <v>953</v>
      </c>
      <c r="F338" s="4" t="s">
        <v>958</v>
      </c>
      <c r="G338" s="4">
        <v>68</v>
      </c>
      <c r="H338" s="135">
        <v>74.1941982272361</v>
      </c>
      <c r="I338" s="135">
        <v>54.810636583400502</v>
      </c>
      <c r="J338" s="135">
        <v>45.173247381144201</v>
      </c>
      <c r="K338" s="135">
        <v>47.77</v>
      </c>
      <c r="L338" s="135">
        <f>VLOOKUP($C338,ข้อมูลพื้นฐานรพ_สป_ณสค61!$C$2:$S$897,17,0)</f>
        <v>60.773569701853347</v>
      </c>
      <c r="M338" s="3">
        <f t="shared" si="5"/>
        <v>0</v>
      </c>
    </row>
    <row r="339" spans="1:13" x14ac:dyDescent="0.4">
      <c r="A339" s="4">
        <v>5</v>
      </c>
      <c r="B339" s="3" t="s">
        <v>1338</v>
      </c>
      <c r="C339" s="89">
        <v>11294</v>
      </c>
      <c r="D339" s="3" t="s">
        <v>2325</v>
      </c>
      <c r="E339" s="4" t="s">
        <v>953</v>
      </c>
      <c r="F339" s="4" t="s">
        <v>958</v>
      </c>
      <c r="G339" s="4">
        <v>60</v>
      </c>
      <c r="H339" s="135">
        <v>50.872146118721503</v>
      </c>
      <c r="I339" s="135">
        <v>59.154864174599503</v>
      </c>
      <c r="J339" s="135">
        <v>60.0278616206176</v>
      </c>
      <c r="K339" s="135">
        <v>54.18</v>
      </c>
      <c r="L339" s="135">
        <f>VLOOKUP($C339,ข้อมูลพื้นฐานรพ_สป_ณสค61!$C$2:$S$897,17,0)</f>
        <v>68.634703196347033</v>
      </c>
      <c r="M339" s="3">
        <f t="shared" si="5"/>
        <v>0</v>
      </c>
    </row>
    <row r="340" spans="1:13" x14ac:dyDescent="0.4">
      <c r="A340" s="4">
        <v>5</v>
      </c>
      <c r="B340" s="3" t="s">
        <v>1338</v>
      </c>
      <c r="C340" s="89">
        <v>11295</v>
      </c>
      <c r="D340" s="3" t="s">
        <v>2326</v>
      </c>
      <c r="E340" s="4" t="s">
        <v>953</v>
      </c>
      <c r="F340" s="4" t="s">
        <v>961</v>
      </c>
      <c r="G340" s="4">
        <v>144</v>
      </c>
      <c r="H340" s="135">
        <v>67.309589041095904</v>
      </c>
      <c r="I340" s="135">
        <v>68.310502283104995</v>
      </c>
      <c r="J340" s="135">
        <v>72.313546423135506</v>
      </c>
      <c r="K340" s="135">
        <v>63.93</v>
      </c>
      <c r="L340" s="135">
        <f>VLOOKUP($C340,ข้อมูลพื้นฐานรพ_สป_ณสค61!$C$2:$S$897,17,0)</f>
        <v>71.641933028919325</v>
      </c>
      <c r="M340" s="3">
        <f t="shared" si="5"/>
        <v>0</v>
      </c>
    </row>
    <row r="341" spans="1:13" x14ac:dyDescent="0.4">
      <c r="A341" s="4">
        <v>5</v>
      </c>
      <c r="B341" s="3" t="s">
        <v>1338</v>
      </c>
      <c r="C341" s="89">
        <v>11296</v>
      </c>
      <c r="D341" s="3" t="s">
        <v>2327</v>
      </c>
      <c r="E341" s="4" t="s">
        <v>953</v>
      </c>
      <c r="F341" s="4" t="s">
        <v>958</v>
      </c>
      <c r="G341" s="4">
        <v>60</v>
      </c>
      <c r="H341" s="135">
        <v>66.141552511415497</v>
      </c>
      <c r="I341" s="135">
        <v>62.310502283105002</v>
      </c>
      <c r="J341" s="135">
        <v>65.917808219178099</v>
      </c>
      <c r="K341" s="135">
        <v>46.12</v>
      </c>
      <c r="L341" s="135">
        <f>VLOOKUP($C341,ข้อมูลพื้นฐานรพ_สป_ณสค61!$C$2:$S$897,17,0)</f>
        <v>52.547945205479451</v>
      </c>
      <c r="M341" s="3">
        <f t="shared" si="5"/>
        <v>0</v>
      </c>
    </row>
    <row r="342" spans="1:13" x14ac:dyDescent="0.4">
      <c r="A342" s="4">
        <v>6</v>
      </c>
      <c r="B342" s="3" t="s">
        <v>1349</v>
      </c>
      <c r="C342" s="89">
        <v>10664</v>
      </c>
      <c r="D342" s="3" t="s">
        <v>2328</v>
      </c>
      <c r="E342" s="4" t="s">
        <v>949</v>
      </c>
      <c r="F342" s="4" t="s">
        <v>950</v>
      </c>
      <c r="G342" s="4">
        <v>755</v>
      </c>
      <c r="H342" s="135">
        <v>80.481175723487297</v>
      </c>
      <c r="I342" s="135">
        <v>85.459713394654798</v>
      </c>
      <c r="J342" s="135">
        <v>0.20725593146737201</v>
      </c>
      <c r="K342" s="135">
        <v>78.27</v>
      </c>
      <c r="L342" s="135">
        <f>VLOOKUP($C342,ข้อมูลพื้นฐานรพ_สป_ณสค61!$C$2:$S$897,17,0)</f>
        <v>86.446158033203304</v>
      </c>
      <c r="M342" s="3">
        <f t="shared" si="5"/>
        <v>1</v>
      </c>
    </row>
    <row r="343" spans="1:13" x14ac:dyDescent="0.4">
      <c r="A343" s="4">
        <v>6</v>
      </c>
      <c r="B343" s="3" t="s">
        <v>1349</v>
      </c>
      <c r="C343" s="89">
        <v>10834</v>
      </c>
      <c r="D343" s="3" t="s">
        <v>2329</v>
      </c>
      <c r="E343" s="4" t="s">
        <v>953</v>
      </c>
      <c r="F343" s="4" t="s">
        <v>954</v>
      </c>
      <c r="G343" s="4">
        <v>30</v>
      </c>
      <c r="H343" s="135">
        <v>78.549556809025006</v>
      </c>
      <c r="I343" s="135">
        <v>101.77168949771701</v>
      </c>
      <c r="J343" s="135">
        <v>73.178082191780803</v>
      </c>
      <c r="K343" s="135">
        <v>75.66</v>
      </c>
      <c r="L343" s="135">
        <f>VLOOKUP($C343,ข้อมูลพื้นฐานรพ_สป_ณสค61!$C$2:$S$897,17,0)</f>
        <v>94.867579908675793</v>
      </c>
      <c r="M343" s="3">
        <f t="shared" si="5"/>
        <v>1</v>
      </c>
    </row>
    <row r="344" spans="1:13" x14ac:dyDescent="0.4">
      <c r="A344" s="4">
        <v>6</v>
      </c>
      <c r="B344" s="3" t="s">
        <v>1349</v>
      </c>
      <c r="C344" s="89">
        <v>10835</v>
      </c>
      <c r="D344" s="3" t="s">
        <v>2330</v>
      </c>
      <c r="E344" s="4" t="s">
        <v>953</v>
      </c>
      <c r="F344" s="4" t="s">
        <v>958</v>
      </c>
      <c r="G344" s="4">
        <v>30</v>
      </c>
      <c r="H344" s="135">
        <v>40.205479452054803</v>
      </c>
      <c r="I344" s="135">
        <v>48.767123287671197</v>
      </c>
      <c r="J344" s="135">
        <v>51.251141552511399</v>
      </c>
      <c r="K344" s="135">
        <v>42.19</v>
      </c>
      <c r="L344" s="135">
        <f>VLOOKUP($C344,ข้อมูลพื้นฐานรพ_สป_ณสค61!$C$2:$S$897,17,0)</f>
        <v>43.579908675799089</v>
      </c>
      <c r="M344" s="3">
        <f t="shared" si="5"/>
        <v>0</v>
      </c>
    </row>
    <row r="345" spans="1:13" x14ac:dyDescent="0.4">
      <c r="A345" s="4">
        <v>6</v>
      </c>
      <c r="B345" s="3" t="s">
        <v>1349</v>
      </c>
      <c r="C345" s="89">
        <v>10836</v>
      </c>
      <c r="D345" s="3" t="s">
        <v>2331</v>
      </c>
      <c r="E345" s="4" t="s">
        <v>953</v>
      </c>
      <c r="F345" s="4" t="s">
        <v>958</v>
      </c>
      <c r="G345" s="4">
        <v>30</v>
      </c>
      <c r="H345" s="135">
        <v>65.253827558420596</v>
      </c>
      <c r="I345" s="135">
        <v>95.506849315068493</v>
      </c>
      <c r="J345" s="135">
        <v>93.077625570776206</v>
      </c>
      <c r="K345" s="135">
        <v>83.72</v>
      </c>
      <c r="L345" s="135">
        <f>VLOOKUP($C345,ข้อมูลพื้นฐานรพ_สป_ณสค61!$C$2:$S$897,17,0)</f>
        <v>98.776255707762559</v>
      </c>
      <c r="M345" s="3">
        <f t="shared" si="5"/>
        <v>1</v>
      </c>
    </row>
    <row r="346" spans="1:13" x14ac:dyDescent="0.4">
      <c r="A346" s="4">
        <v>6</v>
      </c>
      <c r="B346" s="3" t="s">
        <v>1349</v>
      </c>
      <c r="C346" s="89">
        <v>10837</v>
      </c>
      <c r="D346" s="3" t="s">
        <v>2332</v>
      </c>
      <c r="E346" s="4" t="s">
        <v>953</v>
      </c>
      <c r="F346" s="4" t="s">
        <v>958</v>
      </c>
      <c r="G346" s="4">
        <v>26</v>
      </c>
      <c r="H346" s="135">
        <v>53.329820864067401</v>
      </c>
      <c r="I346" s="135">
        <v>52.128556375131701</v>
      </c>
      <c r="J346" s="135">
        <v>54.657534246575302</v>
      </c>
      <c r="K346" s="135">
        <v>44.84</v>
      </c>
      <c r="L346" s="135">
        <f>VLOOKUP($C346,ข้อมูลพื้นฐานรพ_สป_ณสค61!$C$2:$S$897,17,0)</f>
        <v>57.966280295047419</v>
      </c>
      <c r="M346" s="3">
        <f t="shared" si="5"/>
        <v>0</v>
      </c>
    </row>
    <row r="347" spans="1:13" x14ac:dyDescent="0.4">
      <c r="A347" s="4">
        <v>6</v>
      </c>
      <c r="B347" s="3" t="s">
        <v>1349</v>
      </c>
      <c r="C347" s="89">
        <v>10838</v>
      </c>
      <c r="D347" s="3" t="s">
        <v>2333</v>
      </c>
      <c r="E347" s="4" t="s">
        <v>953</v>
      </c>
      <c r="F347" s="4" t="s">
        <v>958</v>
      </c>
      <c r="G347" s="4">
        <v>69</v>
      </c>
      <c r="H347" s="135">
        <v>62.449870954933502</v>
      </c>
      <c r="I347" s="135">
        <v>57.113361127655402</v>
      </c>
      <c r="J347" s="135">
        <v>54.929521540599602</v>
      </c>
      <c r="K347" s="135">
        <v>48.11</v>
      </c>
      <c r="L347" s="135">
        <f>VLOOKUP($C347,ข้อมูลพื้นฐานรพ_สป_ณสค61!$C$2:$S$897,17,0)</f>
        <v>59.404407385348421</v>
      </c>
      <c r="M347" s="3">
        <f t="shared" si="5"/>
        <v>0</v>
      </c>
    </row>
    <row r="348" spans="1:13" x14ac:dyDescent="0.4">
      <c r="A348" s="4">
        <v>6</v>
      </c>
      <c r="B348" s="3" t="s">
        <v>1349</v>
      </c>
      <c r="C348" s="89">
        <v>10839</v>
      </c>
      <c r="D348" s="3" t="s">
        <v>2334</v>
      </c>
      <c r="E348" s="4" t="s">
        <v>953</v>
      </c>
      <c r="F348" s="4" t="s">
        <v>954</v>
      </c>
      <c r="G348" s="4">
        <v>36</v>
      </c>
      <c r="H348" s="135">
        <v>50.974124809741198</v>
      </c>
      <c r="I348" s="135">
        <v>18.5388127853881</v>
      </c>
      <c r="J348" s="135">
        <v>57.937595129376</v>
      </c>
      <c r="K348" s="135">
        <v>37.76</v>
      </c>
      <c r="L348" s="135">
        <f>VLOOKUP($C348,ข้อมูลพื้นฐานรพ_สป_ณสค61!$C$2:$S$897,17,0)</f>
        <v>55.928462709284624</v>
      </c>
      <c r="M348" s="3">
        <f t="shared" si="5"/>
        <v>0</v>
      </c>
    </row>
    <row r="349" spans="1:13" x14ac:dyDescent="0.4">
      <c r="A349" s="4">
        <v>6</v>
      </c>
      <c r="B349" s="3" t="s">
        <v>1349</v>
      </c>
      <c r="C349" s="89">
        <v>10840</v>
      </c>
      <c r="D349" s="3" t="s">
        <v>2335</v>
      </c>
      <c r="E349" s="4" t="s">
        <v>953</v>
      </c>
      <c r="F349" s="4" t="s">
        <v>958</v>
      </c>
      <c r="G349" s="4">
        <v>46</v>
      </c>
      <c r="H349" s="135">
        <v>48.880285884454999</v>
      </c>
      <c r="I349" s="135">
        <v>52.709946396664698</v>
      </c>
      <c r="J349" s="135">
        <v>38.844550327575902</v>
      </c>
      <c r="K349" s="135">
        <v>37.24</v>
      </c>
      <c r="L349" s="135">
        <f>VLOOKUP($C349,ข้อมูลพื้นฐานรพ_สป_ณสค61!$C$2:$S$897,17,0)</f>
        <v>41.941631923764149</v>
      </c>
      <c r="M349" s="3">
        <f t="shared" si="5"/>
        <v>0</v>
      </c>
    </row>
    <row r="350" spans="1:13" x14ac:dyDescent="0.4">
      <c r="A350" s="4">
        <v>6</v>
      </c>
      <c r="B350" s="3" t="s">
        <v>1349</v>
      </c>
      <c r="C350" s="89">
        <v>10841</v>
      </c>
      <c r="D350" s="3" t="s">
        <v>2336</v>
      </c>
      <c r="E350" s="4" t="s">
        <v>953</v>
      </c>
      <c r="F350" s="4" t="s">
        <v>954</v>
      </c>
      <c r="G350" s="4">
        <v>62</v>
      </c>
      <c r="H350" s="135">
        <v>73.485024378917998</v>
      </c>
      <c r="I350" s="135">
        <v>65.775519222271299</v>
      </c>
      <c r="J350" s="135">
        <v>67.441449403446796</v>
      </c>
      <c r="K350" s="135">
        <v>58.49</v>
      </c>
      <c r="L350" s="135">
        <f>VLOOKUP($C350,ข้อมูลพื้นฐานรพ_สป_ณสค61!$C$2:$S$897,17,0)</f>
        <v>72.205037560760047</v>
      </c>
      <c r="M350" s="3">
        <f t="shared" si="5"/>
        <v>0</v>
      </c>
    </row>
    <row r="351" spans="1:13" x14ac:dyDescent="0.4">
      <c r="A351" s="4">
        <v>6</v>
      </c>
      <c r="B351" s="3" t="s">
        <v>1349</v>
      </c>
      <c r="C351" s="89">
        <v>10842</v>
      </c>
      <c r="D351" s="3" t="s">
        <v>2337</v>
      </c>
      <c r="E351" s="4" t="s">
        <v>953</v>
      </c>
      <c r="F351" s="4" t="s">
        <v>958</v>
      </c>
      <c r="G351" s="4">
        <v>30</v>
      </c>
      <c r="H351" s="135">
        <v>63.870967741935502</v>
      </c>
      <c r="I351" s="135">
        <v>45.598173515981699</v>
      </c>
      <c r="J351" s="135">
        <v>59.5342465753425</v>
      </c>
      <c r="K351" s="135">
        <v>59.63</v>
      </c>
      <c r="L351" s="135">
        <f>VLOOKUP($C351,ข้อมูลพื้นฐานรพ_สป_ณสค61!$C$2:$S$897,17,0)</f>
        <v>76.593607305936075</v>
      </c>
      <c r="M351" s="3">
        <f t="shared" si="5"/>
        <v>0</v>
      </c>
    </row>
    <row r="352" spans="1:13" x14ac:dyDescent="0.4">
      <c r="A352" s="4">
        <v>6</v>
      </c>
      <c r="B352" s="3" t="s">
        <v>1349</v>
      </c>
      <c r="C352" s="89">
        <v>10843</v>
      </c>
      <c r="D352" s="3" t="s">
        <v>2338</v>
      </c>
      <c r="E352" s="4" t="s">
        <v>953</v>
      </c>
      <c r="F352" s="4" t="s">
        <v>954</v>
      </c>
      <c r="G352" s="4">
        <v>34</v>
      </c>
      <c r="H352" s="135">
        <v>79.799086757990906</v>
      </c>
      <c r="I352" s="135">
        <v>67.211925866236896</v>
      </c>
      <c r="J352" s="135">
        <v>58.130539887187801</v>
      </c>
      <c r="K352" s="135">
        <v>48.28</v>
      </c>
      <c r="L352" s="135">
        <f>VLOOKUP($C352,ข้อมูลพื้นฐานรพ_สป_ณสค61!$C$2:$S$897,17,0)</f>
        <v>64.520547945205479</v>
      </c>
      <c r="M352" s="3">
        <f t="shared" si="5"/>
        <v>0</v>
      </c>
    </row>
    <row r="353" spans="1:13" x14ac:dyDescent="0.4">
      <c r="A353" s="4">
        <v>6</v>
      </c>
      <c r="B353" s="3" t="s">
        <v>1349</v>
      </c>
      <c r="C353" s="89">
        <v>10844</v>
      </c>
      <c r="D353" s="3" t="s">
        <v>2339</v>
      </c>
      <c r="E353" s="4" t="s">
        <v>953</v>
      </c>
      <c r="F353" s="4" t="s">
        <v>958</v>
      </c>
      <c r="G353" s="4">
        <v>30</v>
      </c>
      <c r="H353" s="135">
        <v>79.698630136986296</v>
      </c>
      <c r="I353" s="135">
        <v>78.913242009132404</v>
      </c>
      <c r="J353" s="135">
        <v>68.958904109589</v>
      </c>
      <c r="K353" s="135">
        <v>67.06</v>
      </c>
      <c r="L353" s="135">
        <f>VLOOKUP($C353,ข้อมูลพื้นฐานรพ_สป_ณสค61!$C$2:$S$897,17,0)</f>
        <v>71.74429223744292</v>
      </c>
      <c r="M353" s="3">
        <f t="shared" si="5"/>
        <v>0</v>
      </c>
    </row>
    <row r="354" spans="1:13" x14ac:dyDescent="0.4">
      <c r="A354" s="4">
        <v>6</v>
      </c>
      <c r="B354" s="3" t="s">
        <v>1362</v>
      </c>
      <c r="C354" s="89">
        <v>10697</v>
      </c>
      <c r="D354" s="3" t="s">
        <v>2340</v>
      </c>
      <c r="E354" s="4" t="s">
        <v>949</v>
      </c>
      <c r="F354" s="4" t="s">
        <v>950</v>
      </c>
      <c r="G354" s="4">
        <v>585</v>
      </c>
      <c r="H354" s="135">
        <v>96.768002344150602</v>
      </c>
      <c r="I354" s="135">
        <v>96.192014986535497</v>
      </c>
      <c r="J354" s="135">
        <v>0</v>
      </c>
      <c r="K354" s="135">
        <v>73.989999999999995</v>
      </c>
      <c r="L354" s="135">
        <f>VLOOKUP($C354,ข้อมูลพื้นฐานรพ_สป_ณสค61!$C$2:$S$897,17,0)</f>
        <v>97.589977754361314</v>
      </c>
      <c r="M354" s="3">
        <f t="shared" si="5"/>
        <v>1</v>
      </c>
    </row>
    <row r="355" spans="1:13" x14ac:dyDescent="0.4">
      <c r="A355" s="4">
        <v>6</v>
      </c>
      <c r="B355" s="3" t="s">
        <v>1362</v>
      </c>
      <c r="C355" s="89">
        <v>10833</v>
      </c>
      <c r="D355" s="3" t="s">
        <v>2341</v>
      </c>
      <c r="E355" s="4" t="s">
        <v>953</v>
      </c>
      <c r="F355" s="4" t="s">
        <v>958</v>
      </c>
      <c r="G355" s="4">
        <v>41</v>
      </c>
      <c r="H355" s="135">
        <v>77.610350076103501</v>
      </c>
      <c r="I355" s="135">
        <v>74.768007070260694</v>
      </c>
      <c r="J355" s="135">
        <v>85.859478568272195</v>
      </c>
      <c r="K355" s="135">
        <v>70.680000000000007</v>
      </c>
      <c r="L355" s="135">
        <f>VLOOKUP($C355,ข้อมูลพื้นฐานรพ_สป_ณสค61!$C$2:$S$897,17,0)</f>
        <v>52.375542933511525</v>
      </c>
      <c r="M355" s="3">
        <f t="shared" si="5"/>
        <v>0</v>
      </c>
    </row>
    <row r="356" spans="1:13" x14ac:dyDescent="0.4">
      <c r="A356" s="4">
        <v>6</v>
      </c>
      <c r="B356" s="3" t="s">
        <v>1362</v>
      </c>
      <c r="C356" s="89">
        <v>10850</v>
      </c>
      <c r="D356" s="3" t="s">
        <v>2342</v>
      </c>
      <c r="E356" s="4" t="s">
        <v>953</v>
      </c>
      <c r="F356" s="4" t="s">
        <v>958</v>
      </c>
      <c r="G356" s="4">
        <v>40</v>
      </c>
      <c r="H356" s="135">
        <v>87.745952677459499</v>
      </c>
      <c r="I356" s="135">
        <v>78.783239323126494</v>
      </c>
      <c r="J356" s="135">
        <v>0</v>
      </c>
      <c r="K356" s="135">
        <v>70.05</v>
      </c>
      <c r="L356" s="135">
        <f>VLOOKUP($C356,ข้อมูลพื้นฐานรพ_สป_ณสค61!$C$2:$S$897,17,0)</f>
        <v>72.034246575342465</v>
      </c>
      <c r="M356" s="3">
        <f t="shared" si="5"/>
        <v>0</v>
      </c>
    </row>
    <row r="357" spans="1:13" x14ac:dyDescent="0.4">
      <c r="A357" s="4">
        <v>6</v>
      </c>
      <c r="B357" s="3" t="s">
        <v>1362</v>
      </c>
      <c r="C357" s="89">
        <v>10851</v>
      </c>
      <c r="D357" s="3" t="s">
        <v>2343</v>
      </c>
      <c r="E357" s="4" t="s">
        <v>953</v>
      </c>
      <c r="F357" s="4" t="s">
        <v>954</v>
      </c>
      <c r="G357" s="4">
        <v>62</v>
      </c>
      <c r="H357" s="135">
        <v>89.452054794520507</v>
      </c>
      <c r="I357" s="135">
        <v>84.358271865121196</v>
      </c>
      <c r="J357" s="135">
        <v>89.129610115911504</v>
      </c>
      <c r="K357" s="135">
        <v>76.73</v>
      </c>
      <c r="L357" s="135">
        <f>VLOOKUP($C357,ข้อมูลพื้นฐานรพ_สป_ณสค61!$C$2:$S$897,17,0)</f>
        <v>92.156429518338484</v>
      </c>
      <c r="M357" s="3">
        <f t="shared" si="5"/>
        <v>1</v>
      </c>
    </row>
    <row r="358" spans="1:13" x14ac:dyDescent="0.4">
      <c r="A358" s="4">
        <v>6</v>
      </c>
      <c r="B358" s="3" t="s">
        <v>1362</v>
      </c>
      <c r="C358" s="89">
        <v>10852</v>
      </c>
      <c r="D358" s="3" t="s">
        <v>2344</v>
      </c>
      <c r="E358" s="4" t="s">
        <v>953</v>
      </c>
      <c r="F358" s="4" t="s">
        <v>954</v>
      </c>
      <c r="G358" s="4">
        <v>90</v>
      </c>
      <c r="H358" s="135">
        <v>53.1385083713851</v>
      </c>
      <c r="I358" s="135">
        <v>63.378995433790003</v>
      </c>
      <c r="J358" s="135">
        <v>60.273972602739697</v>
      </c>
      <c r="K358" s="135">
        <v>45.55</v>
      </c>
      <c r="L358" s="135">
        <f>VLOOKUP($C358,ข้อมูลพื้นฐานรพ_สป_ณสค61!$C$2:$S$897,17,0)</f>
        <v>62.444444444444443</v>
      </c>
      <c r="M358" s="3">
        <f t="shared" si="5"/>
        <v>0</v>
      </c>
    </row>
    <row r="359" spans="1:13" x14ac:dyDescent="0.4">
      <c r="A359" s="4">
        <v>6</v>
      </c>
      <c r="B359" s="3" t="s">
        <v>1362</v>
      </c>
      <c r="C359" s="89">
        <v>10853</v>
      </c>
      <c r="D359" s="3" t="s">
        <v>2345</v>
      </c>
      <c r="E359" s="4" t="s">
        <v>953</v>
      </c>
      <c r="F359" s="4" t="s">
        <v>958</v>
      </c>
      <c r="G359" s="4">
        <v>52</v>
      </c>
      <c r="H359" s="135">
        <v>77.495107632093905</v>
      </c>
      <c r="I359" s="135">
        <v>67.552926525529301</v>
      </c>
      <c r="J359" s="135">
        <v>66.432129514321304</v>
      </c>
      <c r="K359" s="135">
        <v>60.2</v>
      </c>
      <c r="L359" s="135">
        <f>VLOOKUP($C359,ข้อมูลพื้นฐานรพ_สป_ณสค61!$C$2:$S$897,17,0)</f>
        <v>58.767123287671232</v>
      </c>
      <c r="M359" s="3">
        <f t="shared" si="5"/>
        <v>0</v>
      </c>
    </row>
    <row r="360" spans="1:13" x14ac:dyDescent="0.4">
      <c r="A360" s="4">
        <v>6</v>
      </c>
      <c r="B360" s="3" t="s">
        <v>1362</v>
      </c>
      <c r="C360" s="89">
        <v>10854</v>
      </c>
      <c r="D360" s="3" t="s">
        <v>2346</v>
      </c>
      <c r="E360" s="4" t="s">
        <v>953</v>
      </c>
      <c r="F360" s="4" t="s">
        <v>961</v>
      </c>
      <c r="G360" s="4">
        <v>138</v>
      </c>
      <c r="H360" s="135">
        <v>63.273500236183303</v>
      </c>
      <c r="I360" s="135">
        <v>67.3405762871989</v>
      </c>
      <c r="J360" s="135">
        <v>69.508738781294298</v>
      </c>
      <c r="K360" s="135">
        <v>65.56</v>
      </c>
      <c r="L360" s="135">
        <f>VLOOKUP($C360,ข้อมูลพื้นฐานรพ_สป_ณสค61!$C$2:$S$897,17,0)</f>
        <v>82.122295016875128</v>
      </c>
      <c r="M360" s="3">
        <f t="shared" si="5"/>
        <v>1</v>
      </c>
    </row>
    <row r="361" spans="1:13" x14ac:dyDescent="0.4">
      <c r="A361" s="4">
        <v>6</v>
      </c>
      <c r="B361" s="3" t="s">
        <v>1362</v>
      </c>
      <c r="C361" s="89">
        <v>10855</v>
      </c>
      <c r="D361" s="3" t="s">
        <v>2347</v>
      </c>
      <c r="E361" s="4" t="s">
        <v>953</v>
      </c>
      <c r="F361" s="4" t="s">
        <v>954</v>
      </c>
      <c r="G361" s="4">
        <v>121</v>
      </c>
      <c r="H361" s="135">
        <v>80.752807602122701</v>
      </c>
      <c r="I361" s="135">
        <v>82.102924842650907</v>
      </c>
      <c r="J361" s="135">
        <v>16.124892015303001</v>
      </c>
      <c r="K361" s="135">
        <v>68.05</v>
      </c>
      <c r="L361" s="135">
        <f>VLOOKUP($C361,ข้อมูลพื้นฐานรพ_สป_ณสค61!$C$2:$S$897,17,0)</f>
        <v>78.863353334088075</v>
      </c>
      <c r="M361" s="3">
        <f t="shared" si="5"/>
        <v>0</v>
      </c>
    </row>
    <row r="362" spans="1:13" x14ac:dyDescent="0.4">
      <c r="A362" s="4">
        <v>6</v>
      </c>
      <c r="B362" s="3" t="s">
        <v>1362</v>
      </c>
      <c r="C362" s="89">
        <v>10856</v>
      </c>
      <c r="D362" s="3" t="s">
        <v>2348</v>
      </c>
      <c r="E362" s="4" t="s">
        <v>953</v>
      </c>
      <c r="F362" s="4" t="s">
        <v>958</v>
      </c>
      <c r="G362" s="4">
        <v>52</v>
      </c>
      <c r="H362" s="135">
        <v>76.619061498105495</v>
      </c>
      <c r="I362" s="135">
        <v>70.849315068493198</v>
      </c>
      <c r="J362" s="135">
        <v>85.267123287671197</v>
      </c>
      <c r="K362" s="135">
        <v>74.09</v>
      </c>
      <c r="L362" s="135">
        <f>VLOOKUP($C362,ข้อมูลพื้นฐานรพ_สป_ณสค61!$C$2:$S$897,17,0)</f>
        <v>69.773445732349842</v>
      </c>
      <c r="M362" s="3">
        <f t="shared" si="5"/>
        <v>0</v>
      </c>
    </row>
    <row r="363" spans="1:13" x14ac:dyDescent="0.4">
      <c r="A363" s="4">
        <v>6</v>
      </c>
      <c r="B363" s="3" t="s">
        <v>1362</v>
      </c>
      <c r="C363" s="89">
        <v>13747</v>
      </c>
      <c r="D363" s="3" t="s">
        <v>2349</v>
      </c>
      <c r="E363" s="4" t="s">
        <v>953</v>
      </c>
      <c r="F363" s="4" t="s">
        <v>958</v>
      </c>
      <c r="G363" s="4">
        <v>13</v>
      </c>
      <c r="H363" s="135">
        <v>31.278538812785399</v>
      </c>
      <c r="I363" s="135">
        <v>36.643835616438402</v>
      </c>
      <c r="J363" s="135">
        <v>41.529680365296798</v>
      </c>
      <c r="K363" s="135">
        <v>27.63</v>
      </c>
      <c r="L363" s="135">
        <f>VLOOKUP($C363,ข้อมูลพื้นฐานรพ_สป_ณสค61!$C$2:$S$897,17,0)</f>
        <v>38.250790305584829</v>
      </c>
      <c r="M363" s="3">
        <f t="shared" si="5"/>
        <v>0</v>
      </c>
    </row>
    <row r="364" spans="1:13" x14ac:dyDescent="0.4">
      <c r="A364" s="4">
        <v>6</v>
      </c>
      <c r="B364" s="3" t="s">
        <v>1362</v>
      </c>
      <c r="C364" s="89">
        <v>31327</v>
      </c>
      <c r="D364" s="3" t="s">
        <v>2350</v>
      </c>
      <c r="E364" s="4" t="s">
        <v>953</v>
      </c>
      <c r="F364" s="140" t="s">
        <v>980</v>
      </c>
      <c r="G364" s="140">
        <v>0</v>
      </c>
      <c r="H364" s="136">
        <v>0</v>
      </c>
      <c r="I364" s="136">
        <v>0</v>
      </c>
      <c r="J364" s="136">
        <v>0</v>
      </c>
      <c r="K364" s="136">
        <v>0</v>
      </c>
      <c r="L364" s="136">
        <f>VLOOKUP($C364,ข้อมูลพื้นฐานรพ_สป_ณสค61!$C$2:$S$897,17,0)</f>
        <v>0</v>
      </c>
      <c r="M364" s="137">
        <v>1</v>
      </c>
    </row>
    <row r="365" spans="1:13" x14ac:dyDescent="0.4">
      <c r="A365" s="4">
        <v>6</v>
      </c>
      <c r="B365" s="3" t="s">
        <v>1374</v>
      </c>
      <c r="C365" s="89">
        <v>10662</v>
      </c>
      <c r="D365" s="3" t="s">
        <v>2351</v>
      </c>
      <c r="E365" s="4" t="s">
        <v>949</v>
      </c>
      <c r="F365" s="4" t="s">
        <v>950</v>
      </c>
      <c r="G365" s="4">
        <v>850</v>
      </c>
      <c r="H365" s="135">
        <v>94.836695724367004</v>
      </c>
      <c r="I365" s="135">
        <v>93.046897663174903</v>
      </c>
      <c r="J365" s="135">
        <v>17.214504431909699</v>
      </c>
      <c r="K365" s="135">
        <v>63.41</v>
      </c>
      <c r="L365" s="135">
        <f>VLOOKUP($C365,ข้อมูลพื้นฐานรพ_สป_ณสค61!$C$2:$S$897,17,0)</f>
        <v>89.80660757453667</v>
      </c>
      <c r="M365" s="3">
        <f t="shared" si="5"/>
        <v>1</v>
      </c>
    </row>
    <row r="366" spans="1:13" x14ac:dyDescent="0.4">
      <c r="A366" s="4">
        <v>6</v>
      </c>
      <c r="B366" s="3" t="s">
        <v>1374</v>
      </c>
      <c r="C366" s="89">
        <v>10817</v>
      </c>
      <c r="D366" s="3" t="s">
        <v>2352</v>
      </c>
      <c r="E366" s="4" t="s">
        <v>953</v>
      </c>
      <c r="F366" s="4" t="s">
        <v>961</v>
      </c>
      <c r="G366" s="4">
        <v>132</v>
      </c>
      <c r="H366" s="135">
        <v>87.269406392694094</v>
      </c>
      <c r="I366" s="135">
        <v>87.741248097412495</v>
      </c>
      <c r="J366" s="135">
        <v>64.5418569254186</v>
      </c>
      <c r="K366" s="135">
        <v>59.57</v>
      </c>
      <c r="L366" s="135">
        <f>VLOOKUP($C366,ข้อมูลพื้นฐานรพ_สป_ณสค61!$C$2:$S$897,17,0)</f>
        <v>77.432544624325445</v>
      </c>
      <c r="M366" s="3">
        <f t="shared" si="5"/>
        <v>0</v>
      </c>
    </row>
    <row r="367" spans="1:13" x14ac:dyDescent="0.4">
      <c r="A367" s="4">
        <v>6</v>
      </c>
      <c r="B367" s="3" t="s">
        <v>1374</v>
      </c>
      <c r="C367" s="89">
        <v>10818</v>
      </c>
      <c r="D367" s="3" t="s">
        <v>2353</v>
      </c>
      <c r="E367" s="4" t="s">
        <v>953</v>
      </c>
      <c r="F367" s="4" t="s">
        <v>958</v>
      </c>
      <c r="G367" s="4">
        <v>30</v>
      </c>
      <c r="H367" s="135">
        <v>56.100456621004597</v>
      </c>
      <c r="I367" s="135">
        <v>60.657534246575302</v>
      </c>
      <c r="J367" s="135">
        <v>45.4520547945205</v>
      </c>
      <c r="K367" s="135">
        <v>33.799999999999997</v>
      </c>
      <c r="L367" s="135">
        <f>VLOOKUP($C367,ข้อมูลพื้นฐานรพ_สป_ณสค61!$C$2:$S$897,17,0)</f>
        <v>57.525114155251138</v>
      </c>
      <c r="M367" s="3">
        <f t="shared" si="5"/>
        <v>0</v>
      </c>
    </row>
    <row r="368" spans="1:13" x14ac:dyDescent="0.4">
      <c r="A368" s="4">
        <v>6</v>
      </c>
      <c r="B368" s="3" t="s">
        <v>1374</v>
      </c>
      <c r="C368" s="89">
        <v>10819</v>
      </c>
      <c r="D368" s="3" t="s">
        <v>2354</v>
      </c>
      <c r="E368" s="4" t="s">
        <v>986</v>
      </c>
      <c r="F368" s="4" t="s">
        <v>1013</v>
      </c>
      <c r="G368" s="4">
        <v>250</v>
      </c>
      <c r="H368" s="135">
        <v>96.576438356164402</v>
      </c>
      <c r="I368" s="135">
        <v>93.285479452054801</v>
      </c>
      <c r="J368" s="135">
        <v>0</v>
      </c>
      <c r="K368" s="135">
        <v>75.36</v>
      </c>
      <c r="L368" s="135">
        <f>VLOOKUP($C368,ข้อมูลพื้นฐานรพ_สป_ณสค61!$C$2:$S$897,17,0)</f>
        <v>106.68054794520548</v>
      </c>
      <c r="M368" s="3">
        <f t="shared" si="5"/>
        <v>1</v>
      </c>
    </row>
    <row r="369" spans="1:13" x14ac:dyDescent="0.4">
      <c r="A369" s="4">
        <v>6</v>
      </c>
      <c r="B369" s="3" t="s">
        <v>1374</v>
      </c>
      <c r="C369" s="89">
        <v>10820</v>
      </c>
      <c r="D369" s="3" t="s">
        <v>2355</v>
      </c>
      <c r="E369" s="4" t="s">
        <v>953</v>
      </c>
      <c r="F369" s="4" t="s">
        <v>958</v>
      </c>
      <c r="G369" s="4">
        <v>23</v>
      </c>
      <c r="H369" s="135">
        <v>56.033353186420499</v>
      </c>
      <c r="I369" s="135">
        <v>48.362120309708203</v>
      </c>
      <c r="J369" s="135">
        <v>46.372840976771897</v>
      </c>
      <c r="K369" s="135">
        <v>36.49</v>
      </c>
      <c r="L369" s="135">
        <f>VLOOKUP($C369,ข้อมูลพื้นฐานรพ_สป_ณสค61!$C$2:$S$897,17,0)</f>
        <v>68.636092912447879</v>
      </c>
      <c r="M369" s="3">
        <f t="shared" si="5"/>
        <v>0</v>
      </c>
    </row>
    <row r="370" spans="1:13" x14ac:dyDescent="0.4">
      <c r="A370" s="4">
        <v>6</v>
      </c>
      <c r="B370" s="3" t="s">
        <v>1374</v>
      </c>
      <c r="C370" s="89">
        <v>10821</v>
      </c>
      <c r="D370" s="3" t="s">
        <v>2356</v>
      </c>
      <c r="E370" s="4" t="s">
        <v>953</v>
      </c>
      <c r="F370" s="4" t="s">
        <v>954</v>
      </c>
      <c r="G370" s="4">
        <v>67</v>
      </c>
      <c r="H370" s="135">
        <v>68.600892719716796</v>
      </c>
      <c r="I370" s="135">
        <v>70.624048706240501</v>
      </c>
      <c r="J370" s="135">
        <v>55.041434128192101</v>
      </c>
      <c r="K370" s="135">
        <v>53.75</v>
      </c>
      <c r="L370" s="135">
        <f>VLOOKUP($C370,ข้อมูลพื้นฐานรพ_สป_ณสค61!$C$2:$S$897,17,0)</f>
        <v>92.128399100388464</v>
      </c>
      <c r="M370" s="3">
        <f t="shared" si="5"/>
        <v>1</v>
      </c>
    </row>
    <row r="371" spans="1:13" x14ac:dyDescent="0.4">
      <c r="A371" s="4">
        <v>6</v>
      </c>
      <c r="B371" s="3" t="s">
        <v>1374</v>
      </c>
      <c r="C371" s="89">
        <v>10822</v>
      </c>
      <c r="D371" s="3" t="s">
        <v>2357</v>
      </c>
      <c r="E371" s="4" t="s">
        <v>953</v>
      </c>
      <c r="F371" s="4" t="s">
        <v>961</v>
      </c>
      <c r="G371" s="4">
        <v>137</v>
      </c>
      <c r="H371" s="135">
        <v>86.332420091324195</v>
      </c>
      <c r="I371" s="135">
        <v>99.822017798220202</v>
      </c>
      <c r="J371" s="135">
        <v>77.296270372962695</v>
      </c>
      <c r="K371" s="135">
        <v>75.510000000000005</v>
      </c>
      <c r="L371" s="135">
        <f>VLOOKUP($C371,ข้อมูลพื้นฐานรพ_สป_ณสค61!$C$2:$S$897,17,0)</f>
        <v>116.35236476352365</v>
      </c>
      <c r="M371" s="3">
        <f t="shared" si="5"/>
        <v>1</v>
      </c>
    </row>
    <row r="372" spans="1:13" x14ac:dyDescent="0.4">
      <c r="A372" s="4">
        <v>6</v>
      </c>
      <c r="B372" s="3" t="s">
        <v>1374</v>
      </c>
      <c r="C372" s="89">
        <v>10823</v>
      </c>
      <c r="D372" s="3" t="s">
        <v>2358</v>
      </c>
      <c r="E372" s="4" t="s">
        <v>953</v>
      </c>
      <c r="F372" s="4" t="s">
        <v>961</v>
      </c>
      <c r="G372" s="4">
        <v>113</v>
      </c>
      <c r="H372" s="135">
        <v>80.487279843444199</v>
      </c>
      <c r="I372" s="135">
        <v>94.389622984604202</v>
      </c>
      <c r="J372" s="135">
        <v>83.341011031640207</v>
      </c>
      <c r="K372" s="135">
        <v>76.13</v>
      </c>
      <c r="L372" s="135">
        <f>VLOOKUP($C372,ข้อมูลพื้นฐานรพ_สป_ณสค61!$C$2:$S$897,17,0)</f>
        <v>99.740574615104862</v>
      </c>
      <c r="M372" s="3">
        <f t="shared" si="5"/>
        <v>1</v>
      </c>
    </row>
    <row r="373" spans="1:13" x14ac:dyDescent="0.4">
      <c r="A373" s="4">
        <v>6</v>
      </c>
      <c r="B373" s="3" t="s">
        <v>1374</v>
      </c>
      <c r="C373" s="89">
        <v>10824</v>
      </c>
      <c r="D373" s="3" t="s">
        <v>2359</v>
      </c>
      <c r="E373" s="4" t="s">
        <v>953</v>
      </c>
      <c r="F373" s="4" t="s">
        <v>958</v>
      </c>
      <c r="G373" s="4">
        <v>30</v>
      </c>
      <c r="H373" s="135">
        <v>8.7488584474885904</v>
      </c>
      <c r="I373" s="135">
        <v>12.4931506849315</v>
      </c>
      <c r="J373" s="135">
        <v>12.5296803652968</v>
      </c>
      <c r="K373" s="135">
        <v>12.26</v>
      </c>
      <c r="L373" s="135">
        <f>VLOOKUP($C373,ข้อมูลพื้นฐานรพ_สป_ณสค61!$C$2:$S$897,17,0)</f>
        <v>11.65296803652968</v>
      </c>
      <c r="M373" s="3">
        <f t="shared" si="5"/>
        <v>0</v>
      </c>
    </row>
    <row r="374" spans="1:13" x14ac:dyDescent="0.4">
      <c r="A374" s="4">
        <v>6</v>
      </c>
      <c r="B374" s="3" t="s">
        <v>1374</v>
      </c>
      <c r="C374" s="89">
        <v>10825</v>
      </c>
      <c r="D374" s="3" t="s">
        <v>2360</v>
      </c>
      <c r="E374" s="4" t="s">
        <v>953</v>
      </c>
      <c r="F374" s="4" t="s">
        <v>954</v>
      </c>
      <c r="G374" s="4">
        <v>40</v>
      </c>
      <c r="H374" s="135">
        <v>53.129610115911497</v>
      </c>
      <c r="I374" s="135">
        <v>76.986301369863</v>
      </c>
      <c r="J374" s="135">
        <v>37.9931506849315</v>
      </c>
      <c r="K374" s="135">
        <v>70</v>
      </c>
      <c r="L374" s="135">
        <f>VLOOKUP($C374,ข้อมูลพื้นฐานรพ_สป_ณสค61!$C$2:$S$897,17,0)</f>
        <v>85.678082191780817</v>
      </c>
      <c r="M374" s="3">
        <f t="shared" si="5"/>
        <v>1</v>
      </c>
    </row>
    <row r="375" spans="1:13" x14ac:dyDescent="0.4">
      <c r="A375" s="4">
        <v>6</v>
      </c>
      <c r="B375" s="3" t="s">
        <v>1374</v>
      </c>
      <c r="C375" s="89">
        <v>10826</v>
      </c>
      <c r="D375" s="3" t="s">
        <v>2361</v>
      </c>
      <c r="E375" s="4" t="s">
        <v>953</v>
      </c>
      <c r="F375" s="4" t="s">
        <v>958</v>
      </c>
      <c r="G375" s="4">
        <v>60</v>
      </c>
      <c r="H375" s="135">
        <v>70.401826484018301</v>
      </c>
      <c r="I375" s="135">
        <v>70.6803652968037</v>
      </c>
      <c r="J375" s="135">
        <v>59.3607305936073</v>
      </c>
      <c r="K375" s="135">
        <v>51.28</v>
      </c>
      <c r="L375" s="135">
        <f>VLOOKUP($C375,ข้อมูลพื้นฐานรพ_สป_ณสค61!$C$2:$S$897,17,0)</f>
        <v>72.817351598173516</v>
      </c>
      <c r="M375" s="3">
        <f t="shared" si="5"/>
        <v>0</v>
      </c>
    </row>
    <row r="376" spans="1:13" x14ac:dyDescent="0.4">
      <c r="A376" s="4">
        <v>6</v>
      </c>
      <c r="B376" s="3" t="s">
        <v>1374</v>
      </c>
      <c r="C376" s="89">
        <v>28006</v>
      </c>
      <c r="D376" s="3" t="s">
        <v>2362</v>
      </c>
      <c r="E376" s="4" t="s">
        <v>953</v>
      </c>
      <c r="F376" s="4" t="s">
        <v>980</v>
      </c>
      <c r="G376" s="4">
        <v>30</v>
      </c>
      <c r="H376" s="135">
        <v>0</v>
      </c>
      <c r="I376" s="135">
        <v>24.018264840182599</v>
      </c>
      <c r="J376" s="135">
        <v>0</v>
      </c>
      <c r="K376" s="135">
        <v>43.72</v>
      </c>
      <c r="L376" s="135">
        <f>VLOOKUP($C376,ข้อมูลพื้นฐานรพ_สป_ณสค61!$C$2:$S$897,17,0)</f>
        <v>46.045662100456624</v>
      </c>
      <c r="M376" s="3">
        <f t="shared" si="5"/>
        <v>0</v>
      </c>
    </row>
    <row r="377" spans="1:13" x14ac:dyDescent="0.4">
      <c r="A377" s="4">
        <v>6</v>
      </c>
      <c r="B377" s="3" t="s">
        <v>1387</v>
      </c>
      <c r="C377" s="89">
        <v>10696</v>
      </c>
      <c r="D377" s="3" t="s">
        <v>2363</v>
      </c>
      <c r="E377" s="4" t="s">
        <v>986</v>
      </c>
      <c r="F377" s="4" t="s">
        <v>1013</v>
      </c>
      <c r="G377" s="4">
        <v>356</v>
      </c>
      <c r="H377" s="135">
        <v>74.079733052335797</v>
      </c>
      <c r="I377" s="135">
        <v>79.404636459431003</v>
      </c>
      <c r="J377" s="135">
        <v>82.028451001053696</v>
      </c>
      <c r="K377" s="135">
        <v>68.11</v>
      </c>
      <c r="L377" s="135">
        <f>VLOOKUP($C377,ข้อมูลพื้นฐานรพ_สป_ณสค61!$C$2:$S$897,17,0)</f>
        <v>81.478374634446666</v>
      </c>
      <c r="M377" s="3">
        <f t="shared" si="5"/>
        <v>1</v>
      </c>
    </row>
    <row r="378" spans="1:13" x14ac:dyDescent="0.4">
      <c r="A378" s="4">
        <v>6</v>
      </c>
      <c r="B378" s="3" t="s">
        <v>1387</v>
      </c>
      <c r="C378" s="89">
        <v>10845</v>
      </c>
      <c r="D378" s="3" t="s">
        <v>2364</v>
      </c>
      <c r="E378" s="4" t="s">
        <v>953</v>
      </c>
      <c r="F378" s="4" t="s">
        <v>958</v>
      </c>
      <c r="G378" s="4">
        <v>37</v>
      </c>
      <c r="H378" s="135">
        <v>46.292808219178099</v>
      </c>
      <c r="I378" s="135">
        <v>41.585720215857201</v>
      </c>
      <c r="J378" s="135">
        <v>39.095060190950598</v>
      </c>
      <c r="K378" s="135">
        <v>27.86</v>
      </c>
      <c r="L378" s="135">
        <f>VLOOKUP($C378,ข้อมูลพื้นฐานรพ_สป_ณสค61!$C$2:$S$897,17,0)</f>
        <v>38.859681599407629</v>
      </c>
      <c r="M378" s="3">
        <f t="shared" si="5"/>
        <v>0</v>
      </c>
    </row>
    <row r="379" spans="1:13" x14ac:dyDescent="0.4">
      <c r="A379" s="4">
        <v>6</v>
      </c>
      <c r="B379" s="3" t="s">
        <v>1387</v>
      </c>
      <c r="C379" s="89">
        <v>10846</v>
      </c>
      <c r="D379" s="3" t="s">
        <v>2365</v>
      </c>
      <c r="E379" s="4" t="s">
        <v>953</v>
      </c>
      <c r="F379" s="4" t="s">
        <v>958</v>
      </c>
      <c r="G379" s="4">
        <v>32</v>
      </c>
      <c r="H379" s="135">
        <v>48.890410958904098</v>
      </c>
      <c r="I379" s="135">
        <v>51.377921031426297</v>
      </c>
      <c r="J379" s="135">
        <v>37.010475423045897</v>
      </c>
      <c r="K379" s="135">
        <v>31.19</v>
      </c>
      <c r="L379" s="135">
        <f>VLOOKUP($C379,ข้อมูลพื้นฐานรพ_สป_ณสค61!$C$2:$S$897,17,0)</f>
        <v>37.654109589041099</v>
      </c>
      <c r="M379" s="3">
        <f t="shared" si="5"/>
        <v>0</v>
      </c>
    </row>
    <row r="380" spans="1:13" x14ac:dyDescent="0.4">
      <c r="A380" s="4">
        <v>6</v>
      </c>
      <c r="B380" s="3" t="s">
        <v>1387</v>
      </c>
      <c r="C380" s="89">
        <v>10847</v>
      </c>
      <c r="D380" s="3" t="s">
        <v>2366</v>
      </c>
      <c r="E380" s="4" t="s">
        <v>953</v>
      </c>
      <c r="F380" s="4" t="s">
        <v>958</v>
      </c>
      <c r="G380" s="4">
        <v>36</v>
      </c>
      <c r="H380" s="135">
        <v>52.090843547224203</v>
      </c>
      <c r="I380" s="135">
        <v>54.391171993911698</v>
      </c>
      <c r="J380" s="135">
        <v>53.554033485540302</v>
      </c>
      <c r="K380" s="135">
        <v>37.79</v>
      </c>
      <c r="L380" s="135">
        <f>VLOOKUP($C380,ข้อมูลพื้นฐานรพ_สป_ณสค61!$C$2:$S$897,17,0)</f>
        <v>45.342465753424655</v>
      </c>
      <c r="M380" s="3">
        <f t="shared" si="5"/>
        <v>0</v>
      </c>
    </row>
    <row r="381" spans="1:13" x14ac:dyDescent="0.4">
      <c r="A381" s="4">
        <v>6</v>
      </c>
      <c r="B381" s="3" t="s">
        <v>1387</v>
      </c>
      <c r="C381" s="89">
        <v>10848</v>
      </c>
      <c r="D381" s="3" t="s">
        <v>2367</v>
      </c>
      <c r="E381" s="4" t="s">
        <v>953</v>
      </c>
      <c r="F381" s="4" t="s">
        <v>958</v>
      </c>
      <c r="G381" s="4">
        <v>30</v>
      </c>
      <c r="H381" s="135">
        <v>36.1804995970991</v>
      </c>
      <c r="I381" s="135">
        <v>41.552511415525103</v>
      </c>
      <c r="J381" s="135">
        <v>39.269406392694101</v>
      </c>
      <c r="K381" s="135">
        <v>32.630000000000003</v>
      </c>
      <c r="L381" s="135">
        <f>VLOOKUP($C381,ข้อมูลพื้นฐานรพ_สป_ณสค61!$C$2:$S$897,17,0)</f>
        <v>39.351598173515981</v>
      </c>
      <c r="M381" s="3">
        <f t="shared" si="5"/>
        <v>0</v>
      </c>
    </row>
    <row r="382" spans="1:13" x14ac:dyDescent="0.4">
      <c r="A382" s="4">
        <v>6</v>
      </c>
      <c r="B382" s="3" t="s">
        <v>1387</v>
      </c>
      <c r="C382" s="89">
        <v>10849</v>
      </c>
      <c r="D382" s="3" t="s">
        <v>2368</v>
      </c>
      <c r="E382" s="4" t="s">
        <v>953</v>
      </c>
      <c r="F382" s="4" t="s">
        <v>980</v>
      </c>
      <c r="G382" s="4">
        <v>8</v>
      </c>
      <c r="H382" s="135">
        <v>17.4520547945205</v>
      </c>
      <c r="I382" s="135">
        <v>23.405088062622301</v>
      </c>
      <c r="J382" s="135">
        <v>15.7729941291585</v>
      </c>
      <c r="K382" s="135">
        <v>9.2799999999999994</v>
      </c>
      <c r="L382" s="135">
        <f>VLOOKUP($C382,ข้อมูลพื้นฐานรพ_สป_ณสค61!$C$2:$S$897,17,0)</f>
        <v>17.020547945205479</v>
      </c>
      <c r="M382" s="3">
        <f t="shared" si="5"/>
        <v>0</v>
      </c>
    </row>
    <row r="383" spans="1:13" x14ac:dyDescent="0.4">
      <c r="A383" s="4">
        <v>6</v>
      </c>
      <c r="B383" s="3" t="s">
        <v>1387</v>
      </c>
      <c r="C383" s="89">
        <v>13816</v>
      </c>
      <c r="D383" s="3" t="s">
        <v>2369</v>
      </c>
      <c r="E383" s="4" t="s">
        <v>953</v>
      </c>
      <c r="F383" s="4" t="s">
        <v>958</v>
      </c>
      <c r="G383" s="4">
        <v>26</v>
      </c>
      <c r="H383" s="135">
        <v>21.6803652968037</v>
      </c>
      <c r="I383" s="135">
        <v>31.390937829294</v>
      </c>
      <c r="J383" s="135">
        <v>34.299262381454199</v>
      </c>
      <c r="K383" s="135">
        <v>17.71</v>
      </c>
      <c r="L383" s="135">
        <f>VLOOKUP($C383,ข้อมูลพื้นฐานรพ_สป_ณสค61!$C$2:$S$897,17,0)</f>
        <v>29.262381454162277</v>
      </c>
      <c r="M383" s="3">
        <f t="shared" si="5"/>
        <v>0</v>
      </c>
    </row>
    <row r="384" spans="1:13" x14ac:dyDescent="0.4">
      <c r="A384" s="4">
        <v>6</v>
      </c>
      <c r="B384" s="3" t="s">
        <v>1395</v>
      </c>
      <c r="C384" s="89">
        <v>10665</v>
      </c>
      <c r="D384" s="3" t="s">
        <v>2370</v>
      </c>
      <c r="E384" s="4" t="s">
        <v>949</v>
      </c>
      <c r="F384" s="4" t="s">
        <v>950</v>
      </c>
      <c r="G384" s="4">
        <v>482</v>
      </c>
      <c r="H384" s="135">
        <v>91.964091572702102</v>
      </c>
      <c r="I384" s="135">
        <v>94.396532633110795</v>
      </c>
      <c r="J384" s="135">
        <v>23.3952355341833</v>
      </c>
      <c r="K384" s="135">
        <v>68.3</v>
      </c>
      <c r="L384" s="135">
        <f>VLOOKUP($C384,ข้อมูลพื้นฐานรพ_สป_ณสค61!$C$2:$S$897,17,0)</f>
        <v>84.141988290797471</v>
      </c>
      <c r="M384" s="3">
        <f t="shared" si="5"/>
        <v>1</v>
      </c>
    </row>
    <row r="385" spans="1:13" x14ac:dyDescent="0.4">
      <c r="A385" s="4">
        <v>6</v>
      </c>
      <c r="B385" s="3" t="s">
        <v>1395</v>
      </c>
      <c r="C385" s="89">
        <v>10857</v>
      </c>
      <c r="D385" s="3" t="s">
        <v>2371</v>
      </c>
      <c r="E385" s="4" t="s">
        <v>986</v>
      </c>
      <c r="F385" s="4" t="s">
        <v>987</v>
      </c>
      <c r="G385" s="4">
        <v>248</v>
      </c>
      <c r="H385" s="135">
        <v>82.932175075175394</v>
      </c>
      <c r="I385" s="135">
        <v>87.151353157367197</v>
      </c>
      <c r="J385" s="135">
        <v>78.138322753090506</v>
      </c>
      <c r="K385" s="135">
        <v>68.400000000000006</v>
      </c>
      <c r="L385" s="135">
        <f>VLOOKUP($C385,ข้อมูลพื้นฐานรพ_สป_ณสค61!$C$2:$S$897,17,0)</f>
        <v>72.298939460892626</v>
      </c>
      <c r="M385" s="3">
        <f t="shared" si="5"/>
        <v>0</v>
      </c>
    </row>
    <row r="386" spans="1:13" x14ac:dyDescent="0.4">
      <c r="A386" s="4">
        <v>6</v>
      </c>
      <c r="B386" s="3" t="s">
        <v>1395</v>
      </c>
      <c r="C386" s="89">
        <v>10858</v>
      </c>
      <c r="D386" s="3" t="s">
        <v>2372</v>
      </c>
      <c r="E386" s="4" t="s">
        <v>953</v>
      </c>
      <c r="F386" s="4" t="s">
        <v>958</v>
      </c>
      <c r="G386" s="4">
        <v>60</v>
      </c>
      <c r="H386" s="135">
        <v>46.121330724070397</v>
      </c>
      <c r="I386" s="135">
        <v>56.375131717597498</v>
      </c>
      <c r="J386" s="135">
        <v>40.067439409905198</v>
      </c>
      <c r="K386" s="135">
        <v>40.11</v>
      </c>
      <c r="L386" s="135">
        <f>VLOOKUP($C386,ข้อมูลพื้นฐานรพ_สป_ณสค61!$C$2:$S$897,17,0)</f>
        <v>47.013698630136986</v>
      </c>
      <c r="M386" s="3">
        <f t="shared" si="5"/>
        <v>0</v>
      </c>
    </row>
    <row r="387" spans="1:13" x14ac:dyDescent="0.4">
      <c r="A387" s="4">
        <v>6</v>
      </c>
      <c r="B387" s="3" t="s">
        <v>1395</v>
      </c>
      <c r="C387" s="89">
        <v>10859</v>
      </c>
      <c r="D387" s="3" t="s">
        <v>2373</v>
      </c>
      <c r="E387" s="4" t="s">
        <v>953</v>
      </c>
      <c r="F387" s="4" t="s">
        <v>958</v>
      </c>
      <c r="G387" s="4">
        <v>33</v>
      </c>
      <c r="H387" s="135">
        <v>35.442922374429202</v>
      </c>
      <c r="I387" s="135">
        <v>42.673594709494601</v>
      </c>
      <c r="J387" s="135">
        <v>49.428436466698201</v>
      </c>
      <c r="K387" s="135">
        <v>46.16</v>
      </c>
      <c r="L387" s="135">
        <f>VLOOKUP($C387,ข้อมูลพื้นฐานรพ_สป_ณสค61!$C$2:$S$897,17,0)</f>
        <v>40.11623080116231</v>
      </c>
      <c r="M387" s="3">
        <f t="shared" ref="M387:M450" si="6">IF(L387&gt;=80,1,0)</f>
        <v>0</v>
      </c>
    </row>
    <row r="388" spans="1:13" x14ac:dyDescent="0.4">
      <c r="A388" s="4">
        <v>6</v>
      </c>
      <c r="B388" s="3" t="s">
        <v>1395</v>
      </c>
      <c r="C388" s="89">
        <v>10860</v>
      </c>
      <c r="D388" s="3" t="s">
        <v>2374</v>
      </c>
      <c r="E388" s="4" t="s">
        <v>953</v>
      </c>
      <c r="F388" s="4" t="s">
        <v>958</v>
      </c>
      <c r="G388" s="4">
        <v>34</v>
      </c>
      <c r="H388" s="135">
        <v>60.684931506849303</v>
      </c>
      <c r="I388" s="135">
        <v>45.181305398871899</v>
      </c>
      <c r="J388" s="135">
        <v>23.473005640612399</v>
      </c>
      <c r="K388" s="135">
        <v>42.55</v>
      </c>
      <c r="L388" s="135">
        <f>VLOOKUP($C388,ข้อมูลพื้นฐานรพ_สป_ณสค61!$C$2:$S$897,17,0)</f>
        <v>51.853344077356972</v>
      </c>
      <c r="M388" s="3">
        <f t="shared" si="6"/>
        <v>0</v>
      </c>
    </row>
    <row r="389" spans="1:13" x14ac:dyDescent="0.4">
      <c r="A389" s="4">
        <v>6</v>
      </c>
      <c r="B389" s="3" t="s">
        <v>1395</v>
      </c>
      <c r="C389" s="89">
        <v>10861</v>
      </c>
      <c r="D389" s="3" t="s">
        <v>2375</v>
      </c>
      <c r="E389" s="4" t="s">
        <v>953</v>
      </c>
      <c r="F389" s="4" t="s">
        <v>958</v>
      </c>
      <c r="G389" s="4">
        <v>60</v>
      </c>
      <c r="H389" s="135">
        <v>72.899543378995403</v>
      </c>
      <c r="I389" s="135">
        <v>69.922374429223794</v>
      </c>
      <c r="J389" s="135">
        <v>67.958904109589</v>
      </c>
      <c r="K389" s="135">
        <v>37.32</v>
      </c>
      <c r="L389" s="135">
        <f>VLOOKUP($C389,ข้อมูลพื้นฐานรพ_สป_ณสค61!$C$2:$S$897,17,0)</f>
        <v>34.684931506849317</v>
      </c>
      <c r="M389" s="3">
        <f t="shared" si="6"/>
        <v>0</v>
      </c>
    </row>
    <row r="390" spans="1:13" x14ac:dyDescent="0.4">
      <c r="A390" s="4">
        <v>6</v>
      </c>
      <c r="B390" s="3" t="s">
        <v>1395</v>
      </c>
      <c r="C390" s="89">
        <v>10862</v>
      </c>
      <c r="D390" s="3" t="s">
        <v>2376</v>
      </c>
      <c r="E390" s="4" t="s">
        <v>953</v>
      </c>
      <c r="F390" s="4" t="s">
        <v>958</v>
      </c>
      <c r="G390" s="4">
        <v>30</v>
      </c>
      <c r="H390" s="135">
        <v>38.5479452054795</v>
      </c>
      <c r="I390" s="135">
        <v>41.013698630137</v>
      </c>
      <c r="J390" s="135">
        <v>28.5205479452055</v>
      </c>
      <c r="K390" s="135">
        <v>29.74</v>
      </c>
      <c r="L390" s="135">
        <f>VLOOKUP($C390,ข้อมูลพื้นฐานรพ_สป_ณสค61!$C$2:$S$897,17,0)</f>
        <v>34.739726027397261</v>
      </c>
      <c r="M390" s="3">
        <f t="shared" si="6"/>
        <v>0</v>
      </c>
    </row>
    <row r="391" spans="1:13" x14ac:dyDescent="0.4">
      <c r="A391" s="4">
        <v>6</v>
      </c>
      <c r="B391" s="3" t="s">
        <v>1403</v>
      </c>
      <c r="C391" s="89">
        <v>10663</v>
      </c>
      <c r="D391" s="3" t="s">
        <v>2377</v>
      </c>
      <c r="E391" s="4" t="s">
        <v>949</v>
      </c>
      <c r="F391" s="4" t="s">
        <v>950</v>
      </c>
      <c r="G391" s="4">
        <v>542</v>
      </c>
      <c r="H391" s="135">
        <v>105.102674494455</v>
      </c>
      <c r="I391" s="135">
        <v>113.558773646445</v>
      </c>
      <c r="J391" s="135">
        <v>55.621656881930903</v>
      </c>
      <c r="K391" s="135">
        <v>85.59</v>
      </c>
      <c r="L391" s="135">
        <f>VLOOKUP($C391,ข้อมูลพื้นฐานรพ_สป_ณสค61!$C$2:$S$897,17,0)</f>
        <v>114.03578830308851</v>
      </c>
      <c r="M391" s="3">
        <f t="shared" si="6"/>
        <v>1</v>
      </c>
    </row>
    <row r="392" spans="1:13" x14ac:dyDescent="0.4">
      <c r="A392" s="4">
        <v>6</v>
      </c>
      <c r="B392" s="3" t="s">
        <v>1403</v>
      </c>
      <c r="C392" s="89">
        <v>10827</v>
      </c>
      <c r="D392" s="3" t="s">
        <v>2378</v>
      </c>
      <c r="E392" s="4" t="s">
        <v>986</v>
      </c>
      <c r="F392" s="4" t="s">
        <v>987</v>
      </c>
      <c r="G392" s="4">
        <v>162</v>
      </c>
      <c r="H392" s="135">
        <v>86.438356164383606</v>
      </c>
      <c r="I392" s="135">
        <v>27.589297145051901</v>
      </c>
      <c r="J392" s="135">
        <v>37.180898732556599</v>
      </c>
      <c r="K392" s="135">
        <v>48.15</v>
      </c>
      <c r="L392" s="135">
        <f>VLOOKUP($C392,ข้อมูลพื้นฐานรพ_สป_ณสค61!$C$2:$S$897,17,0)</f>
        <v>53.610688313884658</v>
      </c>
      <c r="M392" s="3">
        <f t="shared" si="6"/>
        <v>0</v>
      </c>
    </row>
    <row r="393" spans="1:13" x14ac:dyDescent="0.4">
      <c r="A393" s="4">
        <v>6</v>
      </c>
      <c r="B393" s="3" t="s">
        <v>1403</v>
      </c>
      <c r="C393" s="89">
        <v>10828</v>
      </c>
      <c r="D393" s="3" t="s">
        <v>2379</v>
      </c>
      <c r="E393" s="4" t="s">
        <v>953</v>
      </c>
      <c r="F393" s="4" t="s">
        <v>954</v>
      </c>
      <c r="G393" s="4">
        <v>70</v>
      </c>
      <c r="H393" s="135">
        <v>60</v>
      </c>
      <c r="I393" s="135">
        <v>61.154598825831698</v>
      </c>
      <c r="J393" s="135">
        <v>51.068493150684901</v>
      </c>
      <c r="K393" s="135">
        <v>57.44</v>
      </c>
      <c r="L393" s="135">
        <f>VLOOKUP($C393,ข้อมูลพื้นฐานรพ_สป_ณสค61!$C$2:$S$897,17,0)</f>
        <v>71.428571428571431</v>
      </c>
      <c r="M393" s="3">
        <f t="shared" si="6"/>
        <v>0</v>
      </c>
    </row>
    <row r="394" spans="1:13" x14ac:dyDescent="0.4">
      <c r="A394" s="4">
        <v>6</v>
      </c>
      <c r="B394" s="3" t="s">
        <v>1403</v>
      </c>
      <c r="C394" s="89">
        <v>10829</v>
      </c>
      <c r="D394" s="3" t="s">
        <v>2380</v>
      </c>
      <c r="E394" s="4" t="s">
        <v>986</v>
      </c>
      <c r="F394" s="4" t="s">
        <v>987</v>
      </c>
      <c r="G394" s="4">
        <v>212</v>
      </c>
      <c r="H394" s="135">
        <v>73.9534246575342</v>
      </c>
      <c r="I394" s="135">
        <v>70.694520547945203</v>
      </c>
      <c r="J394" s="135">
        <v>50.330136986301397</v>
      </c>
      <c r="K394" s="135">
        <v>56.01</v>
      </c>
      <c r="L394" s="135">
        <f>VLOOKUP($C394,ข้อมูลพื้นฐานรพ_สป_ณสค61!$C$2:$S$897,17,0)</f>
        <v>69.881106228999741</v>
      </c>
      <c r="M394" s="3">
        <f t="shared" si="6"/>
        <v>0</v>
      </c>
    </row>
    <row r="395" spans="1:13" x14ac:dyDescent="0.4">
      <c r="A395" s="4">
        <v>6</v>
      </c>
      <c r="B395" s="3" t="s">
        <v>1403</v>
      </c>
      <c r="C395" s="89">
        <v>10830</v>
      </c>
      <c r="D395" s="3" t="s">
        <v>2381</v>
      </c>
      <c r="E395" s="4" t="s">
        <v>953</v>
      </c>
      <c r="F395" s="4" t="s">
        <v>958</v>
      </c>
      <c r="G395" s="4">
        <v>43</v>
      </c>
      <c r="H395" s="135">
        <v>49.643835616438402</v>
      </c>
      <c r="I395" s="135">
        <v>44.724505327245097</v>
      </c>
      <c r="J395" s="135">
        <v>41.984779299847801</v>
      </c>
      <c r="K395" s="135">
        <v>25.86</v>
      </c>
      <c r="L395" s="135">
        <f>VLOOKUP($C395,ข้อมูลพื้นฐานรพ_สป_ณสค61!$C$2:$S$897,17,0)</f>
        <v>43.032812997769987</v>
      </c>
      <c r="M395" s="3">
        <f t="shared" si="6"/>
        <v>0</v>
      </c>
    </row>
    <row r="396" spans="1:13" x14ac:dyDescent="0.4">
      <c r="A396" s="4">
        <v>6</v>
      </c>
      <c r="B396" s="3" t="s">
        <v>1403</v>
      </c>
      <c r="C396" s="89">
        <v>10831</v>
      </c>
      <c r="D396" s="3" t="s">
        <v>2382</v>
      </c>
      <c r="E396" s="4" t="s">
        <v>953</v>
      </c>
      <c r="F396" s="4" t="s">
        <v>958</v>
      </c>
      <c r="G396" s="4">
        <v>48</v>
      </c>
      <c r="H396" s="135">
        <v>62.397260273972599</v>
      </c>
      <c r="I396" s="135">
        <v>52.613078314809997</v>
      </c>
      <c r="J396" s="135">
        <v>16.6451279400362</v>
      </c>
      <c r="K396" s="135">
        <v>38.4</v>
      </c>
      <c r="L396" s="135">
        <f>VLOOKUP($C396,ข้อมูลพื้นฐานรพ_สป_ณสค61!$C$2:$S$897,17,0)</f>
        <v>60.565068493150683</v>
      </c>
      <c r="M396" s="3">
        <f t="shared" si="6"/>
        <v>0</v>
      </c>
    </row>
    <row r="397" spans="1:13" x14ac:dyDescent="0.4">
      <c r="A397" s="4">
        <v>6</v>
      </c>
      <c r="B397" s="3" t="s">
        <v>1403</v>
      </c>
      <c r="C397" s="89">
        <v>10832</v>
      </c>
      <c r="D397" s="3" t="s">
        <v>2383</v>
      </c>
      <c r="E397" s="4" t="s">
        <v>953</v>
      </c>
      <c r="F397" s="4" t="s">
        <v>958</v>
      </c>
      <c r="G397" s="4">
        <v>67</v>
      </c>
      <c r="H397" s="135">
        <v>56.367653557224898</v>
      </c>
      <c r="I397" s="135">
        <v>56.589041095890401</v>
      </c>
      <c r="J397" s="135">
        <v>59.182648401826498</v>
      </c>
      <c r="K397" s="135">
        <v>27.67</v>
      </c>
      <c r="L397" s="135">
        <f>VLOOKUP($C397,ข้อมูลพื้นฐานรพ_สป_ณสค61!$C$2:$S$897,17,0)</f>
        <v>70.905745246370884</v>
      </c>
      <c r="M397" s="3">
        <f t="shared" si="6"/>
        <v>0</v>
      </c>
    </row>
    <row r="398" spans="1:13" x14ac:dyDescent="0.4">
      <c r="A398" s="4">
        <v>6</v>
      </c>
      <c r="B398" s="3" t="s">
        <v>1403</v>
      </c>
      <c r="C398" s="89">
        <v>22734</v>
      </c>
      <c r="D398" s="3" t="s">
        <v>2385</v>
      </c>
      <c r="E398" s="4" t="s">
        <v>953</v>
      </c>
      <c r="F398" s="4" t="s">
        <v>958</v>
      </c>
      <c r="G398" s="4">
        <v>30</v>
      </c>
      <c r="H398" s="135">
        <v>34.757990867579899</v>
      </c>
      <c r="I398" s="135">
        <v>30.326659641728099</v>
      </c>
      <c r="J398" s="135">
        <v>35.363540569020003</v>
      </c>
      <c r="K398" s="135">
        <v>25.45</v>
      </c>
      <c r="L398" s="135">
        <f>VLOOKUP($C398,ข้อมูลพื้นฐานรพ_สป_ณสค61!$C$2:$S$897,17,0)</f>
        <v>32.292237442922378</v>
      </c>
      <c r="M398" s="3">
        <f t="shared" si="6"/>
        <v>0</v>
      </c>
    </row>
    <row r="399" spans="1:13" x14ac:dyDescent="0.4">
      <c r="A399" s="4">
        <v>6</v>
      </c>
      <c r="B399" s="3" t="s">
        <v>1403</v>
      </c>
      <c r="C399" s="89">
        <v>23962</v>
      </c>
      <c r="D399" s="3" t="s">
        <v>2384</v>
      </c>
      <c r="E399" s="4" t="s">
        <v>953</v>
      </c>
      <c r="F399" s="4" t="s">
        <v>958</v>
      </c>
      <c r="G399" s="4">
        <v>30</v>
      </c>
      <c r="H399" s="135">
        <v>32.511415525114202</v>
      </c>
      <c r="I399" s="135">
        <v>30.757990867579899</v>
      </c>
      <c r="J399" s="135">
        <v>17.780821917808201</v>
      </c>
      <c r="K399" s="135">
        <v>22.51</v>
      </c>
      <c r="L399" s="135">
        <f>VLOOKUP($C399,ข้อมูลพื้นฐานรพ_สป_ณสค61!$C$2:$S$897,17,0)</f>
        <v>36.136986301369866</v>
      </c>
      <c r="M399" s="3">
        <f t="shared" si="6"/>
        <v>0</v>
      </c>
    </row>
    <row r="400" spans="1:13" x14ac:dyDescent="0.4">
      <c r="A400" s="4">
        <v>6</v>
      </c>
      <c r="B400" s="3" t="s">
        <v>1413</v>
      </c>
      <c r="C400" s="89">
        <v>10685</v>
      </c>
      <c r="D400" s="3" t="s">
        <v>2386</v>
      </c>
      <c r="E400" s="4" t="s">
        <v>949</v>
      </c>
      <c r="F400" s="4" t="s">
        <v>950</v>
      </c>
      <c r="G400" s="4">
        <v>415</v>
      </c>
      <c r="H400" s="135">
        <v>99.320872997446003</v>
      </c>
      <c r="I400" s="135">
        <v>119.617758706057</v>
      </c>
      <c r="J400" s="135">
        <v>126.022115860703</v>
      </c>
      <c r="K400" s="135">
        <v>96.81</v>
      </c>
      <c r="L400" s="135">
        <f>VLOOKUP($C400,ข้อมูลพื้นฐานรพ_สป_ณสค61!$C$2:$S$897,17,0)</f>
        <v>145.58970127083677</v>
      </c>
      <c r="M400" s="3">
        <f t="shared" si="6"/>
        <v>1</v>
      </c>
    </row>
    <row r="401" spans="1:13" x14ac:dyDescent="0.4">
      <c r="A401" s="4">
        <v>6</v>
      </c>
      <c r="B401" s="3" t="s">
        <v>1413</v>
      </c>
      <c r="C401" s="89">
        <v>10752</v>
      </c>
      <c r="D401" s="3" t="s">
        <v>2387</v>
      </c>
      <c r="E401" s="4" t="s">
        <v>953</v>
      </c>
      <c r="F401" s="4" t="s">
        <v>961</v>
      </c>
      <c r="G401" s="4">
        <v>127</v>
      </c>
      <c r="H401" s="135">
        <v>81.761252446184002</v>
      </c>
      <c r="I401" s="135">
        <v>74.214611872146094</v>
      </c>
      <c r="J401" s="135">
        <v>72.867579908675793</v>
      </c>
      <c r="K401" s="135">
        <v>50.34</v>
      </c>
      <c r="L401" s="135">
        <f>VLOOKUP($C401,ข้อมูลพื้นฐานรพ_สป_ณสค61!$C$2:$S$897,17,0)</f>
        <v>89.440189839283789</v>
      </c>
      <c r="M401" s="3">
        <f t="shared" si="6"/>
        <v>1</v>
      </c>
    </row>
    <row r="402" spans="1:13" x14ac:dyDescent="0.4">
      <c r="A402" s="4">
        <v>6</v>
      </c>
      <c r="B402" s="3" t="s">
        <v>1413</v>
      </c>
      <c r="C402" s="89">
        <v>10753</v>
      </c>
      <c r="D402" s="3" t="s">
        <v>2388</v>
      </c>
      <c r="E402" s="4" t="s">
        <v>986</v>
      </c>
      <c r="F402" s="4" t="s">
        <v>987</v>
      </c>
      <c r="G402" s="4">
        <v>230</v>
      </c>
      <c r="H402" s="135">
        <v>80.704109589041096</v>
      </c>
      <c r="I402" s="135">
        <v>85.4698630136986</v>
      </c>
      <c r="J402" s="135">
        <v>76.689041095890403</v>
      </c>
      <c r="K402" s="135">
        <v>63.48</v>
      </c>
      <c r="L402" s="135">
        <f>VLOOKUP($C402,ข้อมูลพื้นฐานรพ_สป_ณสค61!$C$2:$S$897,17,0)</f>
        <v>82.482430017867784</v>
      </c>
      <c r="M402" s="3">
        <f t="shared" si="6"/>
        <v>1</v>
      </c>
    </row>
    <row r="403" spans="1:13" x14ac:dyDescent="0.4">
      <c r="A403" s="4">
        <v>6</v>
      </c>
      <c r="B403" s="3" t="s">
        <v>1413</v>
      </c>
      <c r="C403" s="89">
        <v>10754</v>
      </c>
      <c r="D403" s="3" t="s">
        <v>2389</v>
      </c>
      <c r="E403" s="4" t="s">
        <v>953</v>
      </c>
      <c r="F403" s="4" t="s">
        <v>954</v>
      </c>
      <c r="G403" s="4">
        <v>74</v>
      </c>
      <c r="H403" s="135">
        <v>76.378644186863397</v>
      </c>
      <c r="I403" s="135">
        <v>81.306923361717907</v>
      </c>
      <c r="J403" s="135">
        <v>69.9000370233247</v>
      </c>
      <c r="K403" s="135">
        <v>56.64</v>
      </c>
      <c r="L403" s="135">
        <f>VLOOKUP($C403,ข้อมูลพื้นฐานรพ_สป_ณสค61!$C$2:$S$897,17,0)</f>
        <v>67.837837837837839</v>
      </c>
      <c r="M403" s="3">
        <f t="shared" si="6"/>
        <v>0</v>
      </c>
    </row>
    <row r="404" spans="1:13" x14ac:dyDescent="0.4">
      <c r="A404" s="4">
        <v>6</v>
      </c>
      <c r="B404" s="3" t="s">
        <v>1413</v>
      </c>
      <c r="C404" s="89">
        <v>10755</v>
      </c>
      <c r="D404" s="3" t="s">
        <v>2390</v>
      </c>
      <c r="E404" s="4" t="s">
        <v>953</v>
      </c>
      <c r="F404" s="4" t="s">
        <v>958</v>
      </c>
      <c r="G404" s="4">
        <v>45</v>
      </c>
      <c r="H404" s="135">
        <v>76.280060882800598</v>
      </c>
      <c r="I404" s="135">
        <v>91.707317073170699</v>
      </c>
      <c r="J404" s="135">
        <v>85.973939191446703</v>
      </c>
      <c r="K404" s="135">
        <v>70.400000000000006</v>
      </c>
      <c r="L404" s="135">
        <f>VLOOKUP($C404,ข้อมูลพื้นฐานรพ_สป_ณสค61!$C$2:$S$897,17,0)</f>
        <v>77.199391171993909</v>
      </c>
      <c r="M404" s="3">
        <f t="shared" si="6"/>
        <v>0</v>
      </c>
    </row>
    <row r="405" spans="1:13" x14ac:dyDescent="0.4">
      <c r="A405" s="4">
        <v>6</v>
      </c>
      <c r="B405" s="3" t="s">
        <v>1413</v>
      </c>
      <c r="C405" s="89">
        <v>28785</v>
      </c>
      <c r="D405" s="3" t="s">
        <v>2391</v>
      </c>
      <c r="E405" s="4" t="s">
        <v>953</v>
      </c>
      <c r="F405" s="140" t="s">
        <v>980</v>
      </c>
      <c r="G405" s="140">
        <v>0</v>
      </c>
      <c r="H405" s="136">
        <v>0</v>
      </c>
      <c r="I405" s="136">
        <v>0</v>
      </c>
      <c r="J405" s="136">
        <v>0</v>
      </c>
      <c r="K405" s="136">
        <v>0</v>
      </c>
      <c r="L405" s="136">
        <f>VLOOKUP($C405,ข้อมูลพื้นฐานรพ_สป_ณสค61!$C$2:$S$897,17,0)</f>
        <v>0</v>
      </c>
      <c r="M405" s="137">
        <v>1</v>
      </c>
    </row>
    <row r="406" spans="1:13" x14ac:dyDescent="0.4">
      <c r="A406" s="4">
        <v>6</v>
      </c>
      <c r="B406" s="3" t="s">
        <v>1420</v>
      </c>
      <c r="C406" s="89">
        <v>10699</v>
      </c>
      <c r="D406" s="3" t="s">
        <v>2392</v>
      </c>
      <c r="E406" s="4" t="s">
        <v>986</v>
      </c>
      <c r="F406" s="4" t="s">
        <v>1013</v>
      </c>
      <c r="G406" s="4">
        <v>388</v>
      </c>
      <c r="H406" s="135">
        <v>108.971757145273</v>
      </c>
      <c r="I406" s="135">
        <v>98.056771642423399</v>
      </c>
      <c r="J406" s="135">
        <v>69.372263804547401</v>
      </c>
      <c r="K406" s="135">
        <v>80.239999999999995</v>
      </c>
      <c r="L406" s="135">
        <f>VLOOKUP($C406,ข้อมูลพื้นฐานรพ_สป_ณสค61!$C$2:$S$897,17,0)</f>
        <v>98.810902414913144</v>
      </c>
      <c r="M406" s="3">
        <f t="shared" si="6"/>
        <v>1</v>
      </c>
    </row>
    <row r="407" spans="1:13" x14ac:dyDescent="0.4">
      <c r="A407" s="4">
        <v>6</v>
      </c>
      <c r="B407" s="3" t="s">
        <v>1420</v>
      </c>
      <c r="C407" s="89">
        <v>10866</v>
      </c>
      <c r="D407" s="3" t="s">
        <v>2393</v>
      </c>
      <c r="E407" s="4" t="s">
        <v>953</v>
      </c>
      <c r="F407" s="4" t="s">
        <v>958</v>
      </c>
      <c r="G407" s="4">
        <v>34</v>
      </c>
      <c r="H407" s="135">
        <v>52.172211350293502</v>
      </c>
      <c r="I407" s="135">
        <v>60.539887187751802</v>
      </c>
      <c r="J407" s="135">
        <v>49.863013698630098</v>
      </c>
      <c r="K407" s="135">
        <v>60.68</v>
      </c>
      <c r="L407" s="135">
        <f>VLOOKUP($C407,ข้อมูลพื้นฐานรพ_สป_ณสค61!$C$2:$S$897,17,0)</f>
        <v>66.067687348912173</v>
      </c>
      <c r="M407" s="3">
        <f t="shared" si="6"/>
        <v>0</v>
      </c>
    </row>
    <row r="408" spans="1:13" x14ac:dyDescent="0.4">
      <c r="A408" s="4">
        <v>6</v>
      </c>
      <c r="B408" s="3" t="s">
        <v>1420</v>
      </c>
      <c r="C408" s="89">
        <v>10867</v>
      </c>
      <c r="D408" s="3" t="s">
        <v>2394</v>
      </c>
      <c r="E408" s="4" t="s">
        <v>953</v>
      </c>
      <c r="F408" s="4" t="s">
        <v>958</v>
      </c>
      <c r="G408" s="4">
        <v>45</v>
      </c>
      <c r="H408" s="135">
        <v>82.609949531362702</v>
      </c>
      <c r="I408" s="135">
        <v>81.031002162941604</v>
      </c>
      <c r="J408" s="135">
        <v>59.444844989185299</v>
      </c>
      <c r="K408" s="135">
        <v>73.84</v>
      </c>
      <c r="L408" s="135">
        <f>VLOOKUP($C408,ข้อมูลพื้นฐานรพ_สป_ณสค61!$C$2:$S$897,17,0)</f>
        <v>82.891933028919325</v>
      </c>
      <c r="M408" s="3">
        <f t="shared" si="6"/>
        <v>1</v>
      </c>
    </row>
    <row r="409" spans="1:13" x14ac:dyDescent="0.4">
      <c r="A409" s="4">
        <v>6</v>
      </c>
      <c r="B409" s="3" t="s">
        <v>1420</v>
      </c>
      <c r="C409" s="89">
        <v>10868</v>
      </c>
      <c r="D409" s="3" t="s">
        <v>2395</v>
      </c>
      <c r="E409" s="4" t="s">
        <v>953</v>
      </c>
      <c r="F409" s="4" t="s">
        <v>958</v>
      </c>
      <c r="G409" s="4">
        <v>85</v>
      </c>
      <c r="H409" s="135">
        <v>76.956947162426601</v>
      </c>
      <c r="I409" s="135">
        <v>76.412570507655104</v>
      </c>
      <c r="J409" s="135">
        <v>51.800161160354598</v>
      </c>
      <c r="K409" s="135">
        <v>55.4</v>
      </c>
      <c r="L409" s="135">
        <f>VLOOKUP($C409,ข้อมูลพื้นฐานรพ_สป_ณสค61!$C$2:$S$897,17,0)</f>
        <v>67.33601933924254</v>
      </c>
      <c r="M409" s="3">
        <f t="shared" si="6"/>
        <v>0</v>
      </c>
    </row>
    <row r="410" spans="1:13" x14ac:dyDescent="0.4">
      <c r="A410" s="4">
        <v>6</v>
      </c>
      <c r="B410" s="3" t="s">
        <v>1420</v>
      </c>
      <c r="C410" s="89">
        <v>10869</v>
      </c>
      <c r="D410" s="3" t="s">
        <v>2396</v>
      </c>
      <c r="E410" s="4" t="s">
        <v>953</v>
      </c>
      <c r="F410" s="4" t="s">
        <v>958</v>
      </c>
      <c r="G410" s="4">
        <v>77</v>
      </c>
      <c r="H410" s="135">
        <v>64.722602739726</v>
      </c>
      <c r="I410" s="135">
        <v>56.210638676392101</v>
      </c>
      <c r="J410" s="135">
        <v>35.7267390144102</v>
      </c>
      <c r="K410" s="135">
        <v>43.78</v>
      </c>
      <c r="L410" s="135">
        <f>VLOOKUP($C410,ข้อมูลพื้นฐานรพ_สป_ณสค61!$C$2:$S$897,17,0)</f>
        <v>56.370752535136099</v>
      </c>
      <c r="M410" s="3">
        <f t="shared" si="6"/>
        <v>0</v>
      </c>
    </row>
    <row r="411" spans="1:13" x14ac:dyDescent="0.4">
      <c r="A411" s="4">
        <v>6</v>
      </c>
      <c r="B411" s="3" t="s">
        <v>1420</v>
      </c>
      <c r="C411" s="89">
        <v>10870</v>
      </c>
      <c r="D411" s="3" t="s">
        <v>2397</v>
      </c>
      <c r="E411" s="4" t="s">
        <v>986</v>
      </c>
      <c r="F411" s="4" t="s">
        <v>987</v>
      </c>
      <c r="G411" s="4">
        <v>148</v>
      </c>
      <c r="H411" s="135">
        <v>80.373763948108504</v>
      </c>
      <c r="I411" s="135">
        <v>80.707611358069499</v>
      </c>
      <c r="J411" s="135">
        <v>56.451056881066897</v>
      </c>
      <c r="K411" s="135">
        <v>56.78</v>
      </c>
      <c r="L411" s="135">
        <f>VLOOKUP($C411,ข้อมูลพื้นฐานรพ_สป_ณสค61!$C$2:$S$897,17,0)</f>
        <v>80.808959644576078</v>
      </c>
      <c r="M411" s="3">
        <f t="shared" si="6"/>
        <v>1</v>
      </c>
    </row>
    <row r="412" spans="1:13" x14ac:dyDescent="0.4">
      <c r="A412" s="4">
        <v>6</v>
      </c>
      <c r="B412" s="3" t="s">
        <v>1420</v>
      </c>
      <c r="C412" s="89">
        <v>13817</v>
      </c>
      <c r="D412" s="3" t="s">
        <v>2398</v>
      </c>
      <c r="E412" s="4" t="s">
        <v>953</v>
      </c>
      <c r="F412" s="4" t="s">
        <v>958</v>
      </c>
      <c r="G412" s="4">
        <v>51</v>
      </c>
      <c r="H412" s="135">
        <v>70.534515175933393</v>
      </c>
      <c r="I412" s="135">
        <v>73.704002148804705</v>
      </c>
      <c r="J412" s="135">
        <v>47.596024711254401</v>
      </c>
      <c r="K412" s="135">
        <v>56.12</v>
      </c>
      <c r="L412" s="135">
        <f>VLOOKUP($C412,ข้อมูลพื้นฐานรพ_สป_ณสค61!$C$2:$S$897,17,0)</f>
        <v>59.156594144507118</v>
      </c>
      <c r="M412" s="3">
        <f t="shared" si="6"/>
        <v>0</v>
      </c>
    </row>
    <row r="413" spans="1:13" x14ac:dyDescent="0.4">
      <c r="A413" s="4">
        <v>6</v>
      </c>
      <c r="B413" s="3" t="s">
        <v>1420</v>
      </c>
      <c r="C413" s="89">
        <v>28849</v>
      </c>
      <c r="D413" s="3" t="s">
        <v>2399</v>
      </c>
      <c r="E413" s="4" t="s">
        <v>953</v>
      </c>
      <c r="F413" s="140" t="s">
        <v>980</v>
      </c>
      <c r="G413" s="140">
        <v>10</v>
      </c>
      <c r="H413" s="136">
        <v>0</v>
      </c>
      <c r="I413" s="136">
        <v>0</v>
      </c>
      <c r="J413" s="136">
        <v>0</v>
      </c>
      <c r="K413" s="136">
        <v>0</v>
      </c>
      <c r="L413" s="136">
        <f>VLOOKUP($C413,ข้อมูลพื้นฐานรพ_สป_ณสค61!$C$2:$S$897,17,0)</f>
        <v>0</v>
      </c>
      <c r="M413" s="137">
        <v>1</v>
      </c>
    </row>
    <row r="414" spans="1:13" x14ac:dyDescent="0.4">
      <c r="A414" s="4">
        <v>6</v>
      </c>
      <c r="B414" s="3" t="s">
        <v>1420</v>
      </c>
      <c r="C414" s="89">
        <v>28850</v>
      </c>
      <c r="D414" s="3" t="s">
        <v>2400</v>
      </c>
      <c r="E414" s="4" t="s">
        <v>953</v>
      </c>
      <c r="F414" s="140" t="s">
        <v>980</v>
      </c>
      <c r="G414" s="140">
        <v>10</v>
      </c>
      <c r="H414" s="136">
        <v>0</v>
      </c>
      <c r="I414" s="136">
        <v>0</v>
      </c>
      <c r="J414" s="136">
        <v>0</v>
      </c>
      <c r="K414" s="136">
        <v>0</v>
      </c>
      <c r="L414" s="136">
        <f>VLOOKUP($C414,ข้อมูลพื้นฐานรพ_สป_ณสค61!$C$2:$S$897,17,0)</f>
        <v>0</v>
      </c>
      <c r="M414" s="137">
        <v>1</v>
      </c>
    </row>
    <row r="415" spans="1:13" x14ac:dyDescent="0.4">
      <c r="A415" s="4">
        <v>7</v>
      </c>
      <c r="B415" s="3" t="s">
        <v>1430</v>
      </c>
      <c r="C415" s="89">
        <v>10709</v>
      </c>
      <c r="D415" s="3" t="s">
        <v>2401</v>
      </c>
      <c r="E415" s="4" t="s">
        <v>986</v>
      </c>
      <c r="F415" s="4" t="s">
        <v>1013</v>
      </c>
      <c r="G415" s="4">
        <v>540</v>
      </c>
      <c r="H415" s="135">
        <v>79.108873084816906</v>
      </c>
      <c r="I415" s="135">
        <v>89.8838153221715</v>
      </c>
      <c r="J415" s="135">
        <v>94.220700152207002</v>
      </c>
      <c r="K415" s="135">
        <v>84.17</v>
      </c>
      <c r="L415" s="135">
        <f>VLOOKUP($C415,ข้อมูลพื้นฐานรพ_สป_ณสค61!$C$2:$S$897,17,0)</f>
        <v>99.397260273972606</v>
      </c>
      <c r="M415" s="3">
        <f t="shared" si="6"/>
        <v>1</v>
      </c>
    </row>
    <row r="416" spans="1:13" x14ac:dyDescent="0.4">
      <c r="A416" s="4">
        <v>7</v>
      </c>
      <c r="B416" s="3" t="s">
        <v>1430</v>
      </c>
      <c r="C416" s="89">
        <v>11077</v>
      </c>
      <c r="D416" s="3" t="s">
        <v>2402</v>
      </c>
      <c r="E416" s="4" t="s">
        <v>953</v>
      </c>
      <c r="F416" s="4" t="s">
        <v>958</v>
      </c>
      <c r="G416" s="4">
        <v>37</v>
      </c>
      <c r="H416" s="135">
        <v>54.2887249736565</v>
      </c>
      <c r="I416" s="135">
        <v>58.686543110394801</v>
      </c>
      <c r="J416" s="135">
        <v>69.983883964544702</v>
      </c>
      <c r="K416" s="135">
        <v>65.53</v>
      </c>
      <c r="L416" s="135">
        <f>VLOOKUP($C416,ข้อมูลพื้นฐานรพ_สป_ณสค61!$C$2:$S$897,17,0)</f>
        <v>59.977786005183269</v>
      </c>
      <c r="M416" s="3">
        <f t="shared" si="6"/>
        <v>0</v>
      </c>
    </row>
    <row r="417" spans="1:13" x14ac:dyDescent="0.4">
      <c r="A417" s="4">
        <v>7</v>
      </c>
      <c r="B417" s="3" t="s">
        <v>1430</v>
      </c>
      <c r="C417" s="89">
        <v>11078</v>
      </c>
      <c r="D417" s="3" t="s">
        <v>2403</v>
      </c>
      <c r="E417" s="4" t="s">
        <v>953</v>
      </c>
      <c r="F417" s="4" t="s">
        <v>954</v>
      </c>
      <c r="G417" s="4">
        <v>124</v>
      </c>
      <c r="H417" s="135">
        <v>84.255372627874806</v>
      </c>
      <c r="I417" s="135">
        <v>80.410958904109606</v>
      </c>
      <c r="J417" s="135">
        <v>82.043747238179407</v>
      </c>
      <c r="K417" s="135">
        <v>76.38</v>
      </c>
      <c r="L417" s="135">
        <f>VLOOKUP($C417,ข้อมูลพื้นฐานรพ_สป_ณสค61!$C$2:$S$897,17,0)</f>
        <v>86.975254087494477</v>
      </c>
      <c r="M417" s="3">
        <f t="shared" si="6"/>
        <v>1</v>
      </c>
    </row>
    <row r="418" spans="1:13" x14ac:dyDescent="0.4">
      <c r="A418" s="4">
        <v>7</v>
      </c>
      <c r="B418" s="3" t="s">
        <v>1430</v>
      </c>
      <c r="C418" s="89">
        <v>11079</v>
      </c>
      <c r="D418" s="3" t="s">
        <v>2404</v>
      </c>
      <c r="E418" s="4" t="s">
        <v>953</v>
      </c>
      <c r="F418" s="4" t="s">
        <v>958</v>
      </c>
      <c r="G418" s="4">
        <v>30</v>
      </c>
      <c r="H418" s="135">
        <v>40.1461187214612</v>
      </c>
      <c r="I418" s="135">
        <v>27.077625570776299</v>
      </c>
      <c r="J418" s="135">
        <v>50.237442922374399</v>
      </c>
      <c r="K418" s="135">
        <v>45.78</v>
      </c>
      <c r="L418" s="135">
        <f>VLOOKUP($C418,ข้อมูลพื้นฐานรพ_สป_ณสค61!$C$2:$S$897,17,0)</f>
        <v>58.840182648401829</v>
      </c>
      <c r="M418" s="3">
        <f t="shared" si="6"/>
        <v>0</v>
      </c>
    </row>
    <row r="419" spans="1:13" x14ac:dyDescent="0.4">
      <c r="A419" s="4">
        <v>7</v>
      </c>
      <c r="B419" s="3" t="s">
        <v>1430</v>
      </c>
      <c r="C419" s="89">
        <v>11080</v>
      </c>
      <c r="D419" s="3" t="s">
        <v>2405</v>
      </c>
      <c r="E419" s="4" t="s">
        <v>953</v>
      </c>
      <c r="F419" s="4" t="s">
        <v>958</v>
      </c>
      <c r="G419" s="4">
        <v>84</v>
      </c>
      <c r="H419" s="135">
        <v>100.267123287671</v>
      </c>
      <c r="I419" s="135">
        <v>92.396414679519694</v>
      </c>
      <c r="J419" s="135">
        <v>86.700490444782702</v>
      </c>
      <c r="K419" s="135">
        <v>91.17</v>
      </c>
      <c r="L419" s="135">
        <f>VLOOKUP($C419,ข้อมูลพื้นฐานรพ_สป_ณสค61!$C$2:$S$897,17,0)</f>
        <v>96.343770384866275</v>
      </c>
      <c r="M419" s="3">
        <f t="shared" si="6"/>
        <v>1</v>
      </c>
    </row>
    <row r="420" spans="1:13" x14ac:dyDescent="0.4">
      <c r="A420" s="4">
        <v>7</v>
      </c>
      <c r="B420" s="3" t="s">
        <v>1430</v>
      </c>
      <c r="C420" s="89">
        <v>11081</v>
      </c>
      <c r="D420" s="3" t="s">
        <v>2406</v>
      </c>
      <c r="E420" s="4" t="s">
        <v>953</v>
      </c>
      <c r="F420" s="4" t="s">
        <v>961</v>
      </c>
      <c r="G420" s="4">
        <v>120</v>
      </c>
      <c r="H420" s="135">
        <v>83.874386146291002</v>
      </c>
      <c r="I420" s="135">
        <v>70.442922374429202</v>
      </c>
      <c r="J420" s="135">
        <v>72.326484018264793</v>
      </c>
      <c r="K420" s="135">
        <v>66.72</v>
      </c>
      <c r="L420" s="135">
        <f>VLOOKUP($C420,ข้อมูลพื้นฐานรพ_สป_ณสค61!$C$2:$S$897,17,0)</f>
        <v>79.641552511415526</v>
      </c>
      <c r="M420" s="3">
        <f t="shared" si="6"/>
        <v>0</v>
      </c>
    </row>
    <row r="421" spans="1:13" x14ac:dyDescent="0.4">
      <c r="A421" s="4">
        <v>7</v>
      </c>
      <c r="B421" s="3" t="s">
        <v>1430</v>
      </c>
      <c r="C421" s="89">
        <v>11082</v>
      </c>
      <c r="D421" s="3" t="s">
        <v>2407</v>
      </c>
      <c r="E421" s="4" t="s">
        <v>953</v>
      </c>
      <c r="F421" s="4" t="s">
        <v>958</v>
      </c>
      <c r="G421" s="4">
        <v>56</v>
      </c>
      <c r="H421" s="135">
        <v>55.102739726027401</v>
      </c>
      <c r="I421" s="135">
        <v>57.5831702544031</v>
      </c>
      <c r="J421" s="135">
        <v>44.417808219178099</v>
      </c>
      <c r="K421" s="135">
        <v>36.79</v>
      </c>
      <c r="L421" s="135">
        <f>VLOOKUP($C421,ข้อมูลพื้นฐานรพ_สป_ณสค61!$C$2:$S$897,17,0)</f>
        <v>39.628180039138947</v>
      </c>
      <c r="M421" s="3">
        <f t="shared" si="6"/>
        <v>0</v>
      </c>
    </row>
    <row r="422" spans="1:13" x14ac:dyDescent="0.4">
      <c r="A422" s="4">
        <v>7</v>
      </c>
      <c r="B422" s="3" t="s">
        <v>1430</v>
      </c>
      <c r="C422" s="89">
        <v>11083</v>
      </c>
      <c r="D422" s="3" t="s">
        <v>2408</v>
      </c>
      <c r="E422" s="4" t="s">
        <v>953</v>
      </c>
      <c r="F422" s="4" t="s">
        <v>958</v>
      </c>
      <c r="G422" s="4">
        <v>30</v>
      </c>
      <c r="H422" s="135">
        <v>49.580983078162802</v>
      </c>
      <c r="I422" s="135">
        <v>52.429223744292202</v>
      </c>
      <c r="J422" s="135">
        <v>54.3470319634703</v>
      </c>
      <c r="K422" s="135">
        <v>54.53</v>
      </c>
      <c r="L422" s="135">
        <f>VLOOKUP($C422,ข้อมูลพื้นฐานรพ_สป_ณสค61!$C$2:$S$897,17,0)</f>
        <v>49.963470319634702</v>
      </c>
      <c r="M422" s="3">
        <f t="shared" si="6"/>
        <v>0</v>
      </c>
    </row>
    <row r="423" spans="1:13" x14ac:dyDescent="0.4">
      <c r="A423" s="4">
        <v>7</v>
      </c>
      <c r="B423" s="3" t="s">
        <v>1430</v>
      </c>
      <c r="C423" s="89">
        <v>11084</v>
      </c>
      <c r="D423" s="3" t="s">
        <v>2409</v>
      </c>
      <c r="E423" s="4" t="s">
        <v>953</v>
      </c>
      <c r="F423" s="4" t="s">
        <v>958</v>
      </c>
      <c r="G423" s="4">
        <v>71</v>
      </c>
      <c r="H423" s="135">
        <v>63.845763571790997</v>
      </c>
      <c r="I423" s="135">
        <v>87.280821917808197</v>
      </c>
      <c r="J423" s="135">
        <v>95.397260273972606</v>
      </c>
      <c r="K423" s="135">
        <v>92.72</v>
      </c>
      <c r="L423" s="135">
        <f>VLOOKUP($C423,ข้อมูลพื้นฐานรพ_สป_ณสค61!$C$2:$S$897,17,0)</f>
        <v>70.163997684738575</v>
      </c>
      <c r="M423" s="3">
        <f t="shared" si="6"/>
        <v>0</v>
      </c>
    </row>
    <row r="424" spans="1:13" x14ac:dyDescent="0.4">
      <c r="A424" s="4">
        <v>7</v>
      </c>
      <c r="B424" s="3" t="s">
        <v>1430</v>
      </c>
      <c r="C424" s="89">
        <v>11085</v>
      </c>
      <c r="D424" s="3" t="s">
        <v>2410</v>
      </c>
      <c r="E424" s="4" t="s">
        <v>953</v>
      </c>
      <c r="F424" s="4" t="s">
        <v>958</v>
      </c>
      <c r="G424" s="4">
        <v>34</v>
      </c>
      <c r="H424" s="135">
        <v>72.210045662100498</v>
      </c>
      <c r="I424" s="135">
        <v>84.6666666666667</v>
      </c>
      <c r="J424" s="135">
        <v>85.031963470319596</v>
      </c>
      <c r="K424" s="135">
        <v>67.150000000000006</v>
      </c>
      <c r="L424" s="135">
        <f>VLOOKUP($C424,ข้อมูลพื้นฐานรพ_สป_ณสค61!$C$2:$S$897,17,0)</f>
        <v>84.778404512489928</v>
      </c>
      <c r="M424" s="3">
        <f t="shared" si="6"/>
        <v>1</v>
      </c>
    </row>
    <row r="425" spans="1:13" x14ac:dyDescent="0.4">
      <c r="A425" s="4">
        <v>7</v>
      </c>
      <c r="B425" s="3" t="s">
        <v>1430</v>
      </c>
      <c r="C425" s="89">
        <v>11086</v>
      </c>
      <c r="D425" s="3" t="s">
        <v>2411</v>
      </c>
      <c r="E425" s="4" t="s">
        <v>953</v>
      </c>
      <c r="F425" s="4" t="s">
        <v>958</v>
      </c>
      <c r="G425" s="4">
        <v>73</v>
      </c>
      <c r="H425" s="135">
        <v>59.949420442571103</v>
      </c>
      <c r="I425" s="135">
        <v>42.717207731281697</v>
      </c>
      <c r="J425" s="135">
        <v>65.419403265152894</v>
      </c>
      <c r="K425" s="135">
        <v>58.22</v>
      </c>
      <c r="L425" s="135">
        <f>VLOOKUP($C425,ข้อมูลพื้นฐานรพ_สป_ณสค61!$C$2:$S$897,17,0)</f>
        <v>67.877650591105279</v>
      </c>
      <c r="M425" s="3">
        <f t="shared" si="6"/>
        <v>0</v>
      </c>
    </row>
    <row r="426" spans="1:13" x14ac:dyDescent="0.4">
      <c r="A426" s="4">
        <v>7</v>
      </c>
      <c r="B426" s="3" t="s">
        <v>1430</v>
      </c>
      <c r="C426" s="89">
        <v>11087</v>
      </c>
      <c r="D426" s="3" t="s">
        <v>2412</v>
      </c>
      <c r="E426" s="4" t="s">
        <v>953</v>
      </c>
      <c r="F426" s="4" t="s">
        <v>961</v>
      </c>
      <c r="G426" s="4">
        <v>60</v>
      </c>
      <c r="H426" s="135">
        <v>78.040334855403302</v>
      </c>
      <c r="I426" s="135">
        <v>118.04566210045699</v>
      </c>
      <c r="J426" s="135">
        <v>104.10502283104999</v>
      </c>
      <c r="K426" s="135">
        <v>104.68</v>
      </c>
      <c r="L426" s="135">
        <f>VLOOKUP($C426,ข้อมูลพื้นฐานรพ_สป_ณสค61!$C$2:$S$897,17,0)</f>
        <v>110.15981735159818</v>
      </c>
      <c r="M426" s="3">
        <f t="shared" si="6"/>
        <v>1</v>
      </c>
    </row>
    <row r="427" spans="1:13" x14ac:dyDescent="0.4">
      <c r="A427" s="4">
        <v>7</v>
      </c>
      <c r="B427" s="3" t="s">
        <v>1430</v>
      </c>
      <c r="C427" s="89">
        <v>11088</v>
      </c>
      <c r="D427" s="3" t="s">
        <v>2413</v>
      </c>
      <c r="E427" s="4" t="s">
        <v>953</v>
      </c>
      <c r="F427" s="4" t="s">
        <v>958</v>
      </c>
      <c r="G427" s="4">
        <v>34</v>
      </c>
      <c r="H427" s="135">
        <v>57.207001522070001</v>
      </c>
      <c r="I427" s="135">
        <v>51.788879935535903</v>
      </c>
      <c r="J427" s="135">
        <v>59.049153908138599</v>
      </c>
      <c r="K427" s="135">
        <v>61.04</v>
      </c>
      <c r="L427" s="135">
        <f>VLOOKUP($C427,ข้อมูลพื้นฐานรพ_สป_ณสค61!$C$2:$S$897,17,0)</f>
        <v>60.838033843674459</v>
      </c>
      <c r="M427" s="3">
        <f t="shared" si="6"/>
        <v>0</v>
      </c>
    </row>
    <row r="428" spans="1:13" x14ac:dyDescent="0.4">
      <c r="A428" s="4">
        <v>7</v>
      </c>
      <c r="B428" s="3" t="s">
        <v>1430</v>
      </c>
      <c r="C428" s="89">
        <v>11449</v>
      </c>
      <c r="D428" s="3" t="s">
        <v>2414</v>
      </c>
      <c r="E428" s="4" t="s">
        <v>953</v>
      </c>
      <c r="F428" s="4" t="s">
        <v>961</v>
      </c>
      <c r="G428" s="4">
        <v>163</v>
      </c>
      <c r="H428" s="135">
        <v>92.591081317400196</v>
      </c>
      <c r="I428" s="135">
        <v>84.321917808219197</v>
      </c>
      <c r="J428" s="135">
        <v>77.486301369863</v>
      </c>
      <c r="K428" s="135">
        <v>76.73</v>
      </c>
      <c r="L428" s="135">
        <f>VLOOKUP($C428,ข้อมูลพื้นฐานรพ_สป_ณสค61!$C$2:$S$897,17,0)</f>
        <v>70.847970417682163</v>
      </c>
      <c r="M428" s="3">
        <f t="shared" si="6"/>
        <v>0</v>
      </c>
    </row>
    <row r="429" spans="1:13" x14ac:dyDescent="0.4">
      <c r="A429" s="4">
        <v>7</v>
      </c>
      <c r="B429" s="3" t="s">
        <v>1430</v>
      </c>
      <c r="C429" s="89">
        <v>28017</v>
      </c>
      <c r="D429" s="3" t="s">
        <v>2415</v>
      </c>
      <c r="E429" s="4" t="s">
        <v>953</v>
      </c>
      <c r="F429" s="140" t="s">
        <v>980</v>
      </c>
      <c r="G429" s="140">
        <v>0</v>
      </c>
      <c r="H429" s="136">
        <v>0</v>
      </c>
      <c r="I429" s="136">
        <v>0</v>
      </c>
      <c r="J429" s="136">
        <v>0</v>
      </c>
      <c r="K429" s="136">
        <v>0</v>
      </c>
      <c r="L429" s="136">
        <f>VLOOKUP($C429,ข้อมูลพื้นฐานรพ_สป_ณสค61!$C$2:$S$897,17,0)</f>
        <v>0</v>
      </c>
      <c r="M429" s="137">
        <v>1</v>
      </c>
    </row>
    <row r="430" spans="1:13" x14ac:dyDescent="0.4">
      <c r="A430" s="4">
        <v>7</v>
      </c>
      <c r="B430" s="3" t="s">
        <v>1430</v>
      </c>
      <c r="C430" s="89">
        <v>28789</v>
      </c>
      <c r="D430" s="3" t="s">
        <v>2416</v>
      </c>
      <c r="E430" s="4" t="s">
        <v>953</v>
      </c>
      <c r="F430" s="140" t="s">
        <v>980</v>
      </c>
      <c r="G430" s="140">
        <v>0</v>
      </c>
      <c r="H430" s="136">
        <v>0</v>
      </c>
      <c r="I430" s="136">
        <v>0</v>
      </c>
      <c r="J430" s="136">
        <v>0</v>
      </c>
      <c r="K430" s="136">
        <v>0</v>
      </c>
      <c r="L430" s="136">
        <f>VLOOKUP($C430,ข้อมูลพื้นฐานรพ_สป_ณสค61!$C$2:$S$897,17,0)</f>
        <v>0</v>
      </c>
      <c r="M430" s="137">
        <v>1</v>
      </c>
    </row>
    <row r="431" spans="1:13" x14ac:dyDescent="0.4">
      <c r="A431" s="4">
        <v>7</v>
      </c>
      <c r="B431" s="3" t="s">
        <v>1430</v>
      </c>
      <c r="C431" s="89">
        <v>28790</v>
      </c>
      <c r="D431" s="3" t="s">
        <v>2417</v>
      </c>
      <c r="E431" s="4" t="s">
        <v>953</v>
      </c>
      <c r="F431" s="140" t="s">
        <v>980</v>
      </c>
      <c r="G431" s="140">
        <v>0</v>
      </c>
      <c r="H431" s="136">
        <v>0</v>
      </c>
      <c r="I431" s="136">
        <v>0</v>
      </c>
      <c r="J431" s="136">
        <v>0</v>
      </c>
      <c r="K431" s="136">
        <v>0</v>
      </c>
      <c r="L431" s="136">
        <f>VLOOKUP($C431,ข้อมูลพื้นฐานรพ_สป_ณสค61!$C$2:$S$897,17,0)</f>
        <v>0</v>
      </c>
      <c r="M431" s="137">
        <v>1</v>
      </c>
    </row>
    <row r="432" spans="1:13" x14ac:dyDescent="0.4">
      <c r="A432" s="4">
        <v>7</v>
      </c>
      <c r="B432" s="3" t="s">
        <v>1430</v>
      </c>
      <c r="C432" s="89">
        <v>28791</v>
      </c>
      <c r="D432" s="3" t="s">
        <v>2418</v>
      </c>
      <c r="E432" s="4" t="s">
        <v>953</v>
      </c>
      <c r="F432" s="140" t="s">
        <v>980</v>
      </c>
      <c r="G432" s="140">
        <v>0</v>
      </c>
      <c r="H432" s="136">
        <v>0</v>
      </c>
      <c r="I432" s="136">
        <v>0</v>
      </c>
      <c r="J432" s="136">
        <v>0</v>
      </c>
      <c r="K432" s="136">
        <v>0</v>
      </c>
      <c r="L432" s="136">
        <f>VLOOKUP($C432,ข้อมูลพื้นฐานรพ_สป_ณสค61!$C$2:$S$897,17,0)</f>
        <v>0</v>
      </c>
      <c r="M432" s="137">
        <v>1</v>
      </c>
    </row>
    <row r="433" spans="1:13" x14ac:dyDescent="0.4">
      <c r="A433" s="4">
        <v>7</v>
      </c>
      <c r="B433" s="3" t="s">
        <v>1449</v>
      </c>
      <c r="C433" s="89">
        <v>10670</v>
      </c>
      <c r="D433" s="3" t="s">
        <v>2419</v>
      </c>
      <c r="E433" s="4" t="s">
        <v>949</v>
      </c>
      <c r="F433" s="4" t="s">
        <v>950</v>
      </c>
      <c r="G433" s="4">
        <v>867</v>
      </c>
      <c r="H433" s="135">
        <v>114.91934082255</v>
      </c>
      <c r="I433" s="135">
        <v>117.42143432715601</v>
      </c>
      <c r="J433" s="135">
        <v>107.768245090139</v>
      </c>
      <c r="K433" s="135">
        <v>104.35</v>
      </c>
      <c r="L433" s="135">
        <f>VLOOKUP($C433,ข้อมูลพื้นฐานรพ_สป_ณสค61!$C$2:$S$897,17,0)</f>
        <v>62.677473890442556</v>
      </c>
      <c r="M433" s="3">
        <f t="shared" si="6"/>
        <v>0</v>
      </c>
    </row>
    <row r="434" spans="1:13" x14ac:dyDescent="0.4">
      <c r="A434" s="4">
        <v>7</v>
      </c>
      <c r="B434" s="3" t="s">
        <v>1449</v>
      </c>
      <c r="C434" s="89">
        <v>10995</v>
      </c>
      <c r="D434" s="3" t="s">
        <v>2420</v>
      </c>
      <c r="E434" s="4" t="s">
        <v>953</v>
      </c>
      <c r="F434" s="4" t="s">
        <v>958</v>
      </c>
      <c r="G434" s="4">
        <v>30</v>
      </c>
      <c r="H434" s="135">
        <v>100.25570776255699</v>
      </c>
      <c r="I434" s="135">
        <v>92.767123287671197</v>
      </c>
      <c r="J434" s="135">
        <v>111.342465753425</v>
      </c>
      <c r="K434" s="135">
        <v>107.85</v>
      </c>
      <c r="L434" s="135">
        <f>VLOOKUP($C434,ข้อมูลพื้นฐานรพ_สป_ณสค61!$C$2:$S$897,17,0)</f>
        <v>62.25570776255708</v>
      </c>
      <c r="M434" s="3">
        <f t="shared" si="6"/>
        <v>0</v>
      </c>
    </row>
    <row r="435" spans="1:13" x14ac:dyDescent="0.4">
      <c r="A435" s="4">
        <v>7</v>
      </c>
      <c r="B435" s="3" t="s">
        <v>1449</v>
      </c>
      <c r="C435" s="89">
        <v>10996</v>
      </c>
      <c r="D435" s="3" t="s">
        <v>2421</v>
      </c>
      <c r="E435" s="4" t="s">
        <v>953</v>
      </c>
      <c r="F435" s="4" t="s">
        <v>958</v>
      </c>
      <c r="G435" s="4">
        <v>30</v>
      </c>
      <c r="H435" s="135">
        <v>83.981735159817305</v>
      </c>
      <c r="I435" s="135">
        <v>83.936073059360695</v>
      </c>
      <c r="J435" s="135">
        <v>83.534246575342493</v>
      </c>
      <c r="K435" s="135">
        <v>67.28</v>
      </c>
      <c r="L435" s="135">
        <f>VLOOKUP($C435,ข้อมูลพื้นฐานรพ_สป_ณสค61!$C$2:$S$897,17,0)</f>
        <v>39.726027397260275</v>
      </c>
      <c r="M435" s="3">
        <f t="shared" si="6"/>
        <v>0</v>
      </c>
    </row>
    <row r="436" spans="1:13" x14ac:dyDescent="0.4">
      <c r="A436" s="4">
        <v>7</v>
      </c>
      <c r="B436" s="3" t="s">
        <v>1449</v>
      </c>
      <c r="C436" s="89">
        <v>10997</v>
      </c>
      <c r="D436" s="3" t="s">
        <v>2422</v>
      </c>
      <c r="E436" s="4" t="s">
        <v>953</v>
      </c>
      <c r="F436" s="4" t="s">
        <v>954</v>
      </c>
      <c r="G436" s="4">
        <v>92</v>
      </c>
      <c r="H436" s="135">
        <v>99.898749255509202</v>
      </c>
      <c r="I436" s="135">
        <v>107.36301369863</v>
      </c>
      <c r="J436" s="135">
        <v>69.467621419676206</v>
      </c>
      <c r="K436" s="135">
        <v>74.86</v>
      </c>
      <c r="L436" s="135">
        <f>VLOOKUP($C436,ข้อมูลพื้นฐานรพ_สป_ณสค61!$C$2:$S$897,17,0)</f>
        <v>31.486003573555688</v>
      </c>
      <c r="M436" s="3">
        <f t="shared" si="6"/>
        <v>0</v>
      </c>
    </row>
    <row r="437" spans="1:13" x14ac:dyDescent="0.4">
      <c r="A437" s="4">
        <v>7</v>
      </c>
      <c r="B437" s="3" t="s">
        <v>1449</v>
      </c>
      <c r="C437" s="89">
        <v>10998</v>
      </c>
      <c r="D437" s="3" t="s">
        <v>2423</v>
      </c>
      <c r="E437" s="4" t="s">
        <v>986</v>
      </c>
      <c r="F437" s="4" t="s">
        <v>987</v>
      </c>
      <c r="G437" s="4">
        <v>224</v>
      </c>
      <c r="H437" s="135">
        <v>88.501402871761002</v>
      </c>
      <c r="I437" s="135">
        <v>94.604720250866507</v>
      </c>
      <c r="J437" s="135">
        <v>97.960059415745206</v>
      </c>
      <c r="K437" s="135">
        <v>98.81</v>
      </c>
      <c r="L437" s="135">
        <f>VLOOKUP($C437,ข้อมูลพื้นฐานรพ_สป_ณสค61!$C$2:$S$897,17,0)</f>
        <v>46.834637964774949</v>
      </c>
      <c r="M437" s="3">
        <f t="shared" si="6"/>
        <v>0</v>
      </c>
    </row>
    <row r="438" spans="1:13" x14ac:dyDescent="0.4">
      <c r="A438" s="4">
        <v>7</v>
      </c>
      <c r="B438" s="3" t="s">
        <v>1449</v>
      </c>
      <c r="C438" s="89">
        <v>10999</v>
      </c>
      <c r="D438" s="3" t="s">
        <v>2424</v>
      </c>
      <c r="E438" s="4" t="s">
        <v>953</v>
      </c>
      <c r="F438" s="4" t="s">
        <v>958</v>
      </c>
      <c r="G438" s="4">
        <v>60</v>
      </c>
      <c r="H438" s="135">
        <v>101.438356164384</v>
      </c>
      <c r="I438" s="135">
        <v>71.3196347031963</v>
      </c>
      <c r="J438" s="135">
        <v>60.232876712328803</v>
      </c>
      <c r="K438" s="135">
        <v>71.319999999999993</v>
      </c>
      <c r="L438" s="135">
        <f>VLOOKUP($C438,ข้อมูลพื้นฐานรพ_สป_ณสค61!$C$2:$S$897,17,0)</f>
        <v>39.913242009132418</v>
      </c>
      <c r="M438" s="3">
        <f t="shared" si="6"/>
        <v>0</v>
      </c>
    </row>
    <row r="439" spans="1:13" x14ac:dyDescent="0.4">
      <c r="A439" s="4">
        <v>7</v>
      </c>
      <c r="B439" s="3" t="s">
        <v>1449</v>
      </c>
      <c r="C439" s="89">
        <v>11000</v>
      </c>
      <c r="D439" s="3" t="s">
        <v>2425</v>
      </c>
      <c r="E439" s="4" t="s">
        <v>953</v>
      </c>
      <c r="F439" s="4" t="s">
        <v>954</v>
      </c>
      <c r="G439" s="4">
        <v>120</v>
      </c>
      <c r="H439" s="135">
        <v>109.884834525397</v>
      </c>
      <c r="I439" s="135">
        <v>81.808219178082197</v>
      </c>
      <c r="J439" s="135">
        <v>73.789954337899502</v>
      </c>
      <c r="K439" s="135">
        <v>69.66</v>
      </c>
      <c r="L439" s="135">
        <f>VLOOKUP($C439,ข้อมูลพื้นฐานรพ_สป_ณสค61!$C$2:$S$897,17,0)</f>
        <v>78.107305936073061</v>
      </c>
      <c r="M439" s="3">
        <f t="shared" si="6"/>
        <v>0</v>
      </c>
    </row>
    <row r="440" spans="1:13" x14ac:dyDescent="0.4">
      <c r="A440" s="4">
        <v>7</v>
      </c>
      <c r="B440" s="3" t="s">
        <v>1449</v>
      </c>
      <c r="C440" s="89">
        <v>11001</v>
      </c>
      <c r="D440" s="3" t="s">
        <v>2426</v>
      </c>
      <c r="E440" s="4" t="s">
        <v>953</v>
      </c>
      <c r="F440" s="4" t="s">
        <v>958</v>
      </c>
      <c r="G440" s="4">
        <v>47</v>
      </c>
      <c r="H440" s="135">
        <v>79.335362760020303</v>
      </c>
      <c r="I440" s="135">
        <v>75.604779947537196</v>
      </c>
      <c r="J440" s="135">
        <v>74.730399300495506</v>
      </c>
      <c r="K440" s="135">
        <v>75.510000000000005</v>
      </c>
      <c r="L440" s="135">
        <f>VLOOKUP($C440,ข้อมูลพื้นฐานรพ_สป_ณสค61!$C$2:$S$897,17,0)</f>
        <v>46.27805304575925</v>
      </c>
      <c r="M440" s="3">
        <f t="shared" si="6"/>
        <v>0</v>
      </c>
    </row>
    <row r="441" spans="1:13" x14ac:dyDescent="0.4">
      <c r="A441" s="4">
        <v>7</v>
      </c>
      <c r="B441" s="3" t="s">
        <v>1449</v>
      </c>
      <c r="C441" s="89">
        <v>11002</v>
      </c>
      <c r="D441" s="3" t="s">
        <v>2427</v>
      </c>
      <c r="E441" s="4" t="s">
        <v>953</v>
      </c>
      <c r="F441" s="4" t="s">
        <v>961</v>
      </c>
      <c r="G441" s="4">
        <v>120</v>
      </c>
      <c r="H441" s="135">
        <v>75.3607305936073</v>
      </c>
      <c r="I441" s="135">
        <v>68.730593607305906</v>
      </c>
      <c r="J441" s="135">
        <v>64.420091324200897</v>
      </c>
      <c r="K441" s="135">
        <v>69.87</v>
      </c>
      <c r="L441" s="135">
        <f>VLOOKUP($C441,ข้อมูลพื้นฐานรพ_สป_ณสค61!$C$2:$S$897,17,0)</f>
        <v>36.340182648401829</v>
      </c>
      <c r="M441" s="3">
        <f t="shared" si="6"/>
        <v>0</v>
      </c>
    </row>
    <row r="442" spans="1:13" x14ac:dyDescent="0.4">
      <c r="A442" s="4">
        <v>7</v>
      </c>
      <c r="B442" s="3" t="s">
        <v>1449</v>
      </c>
      <c r="C442" s="89">
        <v>11003</v>
      </c>
      <c r="D442" s="3" t="s">
        <v>2428</v>
      </c>
      <c r="E442" s="4" t="s">
        <v>953</v>
      </c>
      <c r="F442" s="4" t="s">
        <v>958</v>
      </c>
      <c r="G442" s="4">
        <v>30</v>
      </c>
      <c r="H442" s="135">
        <v>57.625570776255699</v>
      </c>
      <c r="I442" s="135">
        <v>33.424657534246599</v>
      </c>
      <c r="J442" s="135">
        <v>73.890410958904098</v>
      </c>
      <c r="K442" s="135">
        <v>57.5</v>
      </c>
      <c r="L442" s="135">
        <f>VLOOKUP($C442,ข้อมูลพื้นฐานรพ_สป_ณสค61!$C$2:$S$897,17,0)</f>
        <v>32.146118721461185</v>
      </c>
      <c r="M442" s="3">
        <f t="shared" si="6"/>
        <v>0</v>
      </c>
    </row>
    <row r="443" spans="1:13" x14ac:dyDescent="0.4">
      <c r="A443" s="4">
        <v>7</v>
      </c>
      <c r="B443" s="3" t="s">
        <v>1449</v>
      </c>
      <c r="C443" s="89">
        <v>11004</v>
      </c>
      <c r="D443" s="3" t="s">
        <v>2429</v>
      </c>
      <c r="E443" s="4" t="s">
        <v>953</v>
      </c>
      <c r="F443" s="4" t="s">
        <v>961</v>
      </c>
      <c r="G443" s="4">
        <v>67</v>
      </c>
      <c r="H443" s="135">
        <v>88.1823757922715</v>
      </c>
      <c r="I443" s="135">
        <v>97.787773461459807</v>
      </c>
      <c r="J443" s="135">
        <v>61.427111020241298</v>
      </c>
      <c r="K443" s="135">
        <v>83.62</v>
      </c>
      <c r="L443" s="135">
        <f>VLOOKUP($C443,ข้อมูลพื้นฐานรพ_สป_ณสค61!$C$2:$S$897,17,0)</f>
        <v>51.739930484563487</v>
      </c>
      <c r="M443" s="3">
        <f t="shared" si="6"/>
        <v>0</v>
      </c>
    </row>
    <row r="444" spans="1:13" x14ac:dyDescent="0.4">
      <c r="A444" s="4">
        <v>7</v>
      </c>
      <c r="B444" s="3" t="s">
        <v>1449</v>
      </c>
      <c r="C444" s="89">
        <v>11005</v>
      </c>
      <c r="D444" s="3" t="s">
        <v>2430</v>
      </c>
      <c r="E444" s="4" t="s">
        <v>953</v>
      </c>
      <c r="F444" s="4" t="s">
        <v>958</v>
      </c>
      <c r="G444" s="4">
        <v>35</v>
      </c>
      <c r="H444" s="135">
        <v>64.109589041095902</v>
      </c>
      <c r="I444" s="135">
        <v>52.908023483366001</v>
      </c>
      <c r="J444" s="135">
        <v>47.045009784735797</v>
      </c>
      <c r="K444" s="135">
        <v>53.34</v>
      </c>
      <c r="L444" s="135">
        <f>VLOOKUP($C444,ข้อมูลพื้นฐานรพ_สป_ณสค61!$C$2:$S$897,17,0)</f>
        <v>61.80821917808219</v>
      </c>
      <c r="M444" s="3">
        <f t="shared" si="6"/>
        <v>0</v>
      </c>
    </row>
    <row r="445" spans="1:13" x14ac:dyDescent="0.4">
      <c r="A445" s="4">
        <v>7</v>
      </c>
      <c r="B445" s="3" t="s">
        <v>1449</v>
      </c>
      <c r="C445" s="89">
        <v>11006</v>
      </c>
      <c r="D445" s="3" t="s">
        <v>2431</v>
      </c>
      <c r="E445" s="4" t="s">
        <v>953</v>
      </c>
      <c r="F445" s="4" t="s">
        <v>958</v>
      </c>
      <c r="G445" s="4">
        <v>30</v>
      </c>
      <c r="H445" s="135">
        <v>92.968036529680404</v>
      </c>
      <c r="I445" s="135">
        <v>107.013698630137</v>
      </c>
      <c r="J445" s="135">
        <v>81.726027397260296</v>
      </c>
      <c r="K445" s="135">
        <v>80.83</v>
      </c>
      <c r="L445" s="135">
        <f>VLOOKUP($C445,ข้อมูลพื้นฐานรพ_สป_ณสค61!$C$2:$S$897,17,0)</f>
        <v>46.538812785388124</v>
      </c>
      <c r="M445" s="3">
        <f t="shared" si="6"/>
        <v>0</v>
      </c>
    </row>
    <row r="446" spans="1:13" x14ac:dyDescent="0.4">
      <c r="A446" s="4">
        <v>7</v>
      </c>
      <c r="B446" s="3" t="s">
        <v>1449</v>
      </c>
      <c r="C446" s="89">
        <v>11007</v>
      </c>
      <c r="D446" s="3" t="s">
        <v>2432</v>
      </c>
      <c r="E446" s="4" t="s">
        <v>953</v>
      </c>
      <c r="F446" s="4" t="s">
        <v>958</v>
      </c>
      <c r="G446" s="4">
        <v>45</v>
      </c>
      <c r="H446" s="135">
        <v>102.43062873199899</v>
      </c>
      <c r="I446" s="135">
        <v>81.375951293759499</v>
      </c>
      <c r="J446" s="135">
        <v>97.722983257229799</v>
      </c>
      <c r="K446" s="135">
        <v>84.83</v>
      </c>
      <c r="L446" s="135">
        <f>VLOOKUP($C446,ข้อมูลพื้นฐานรพ_สป_ณสค61!$C$2:$S$897,17,0)</f>
        <v>44.80974124809741</v>
      </c>
      <c r="M446" s="3">
        <f t="shared" si="6"/>
        <v>0</v>
      </c>
    </row>
    <row r="447" spans="1:13" x14ac:dyDescent="0.4">
      <c r="A447" s="4">
        <v>7</v>
      </c>
      <c r="B447" s="3" t="s">
        <v>1449</v>
      </c>
      <c r="C447" s="89">
        <v>11008</v>
      </c>
      <c r="D447" s="3" t="s">
        <v>2433</v>
      </c>
      <c r="E447" s="4" t="s">
        <v>953</v>
      </c>
      <c r="F447" s="4" t="s">
        <v>954</v>
      </c>
      <c r="G447" s="4">
        <v>98</v>
      </c>
      <c r="H447" s="135">
        <v>146.77168949771701</v>
      </c>
      <c r="I447" s="135">
        <v>89.007548224769394</v>
      </c>
      <c r="J447" s="135">
        <v>63.740564719038296</v>
      </c>
      <c r="K447" s="135">
        <v>73.010000000000005</v>
      </c>
      <c r="L447" s="135">
        <f>VLOOKUP($C447,ข้อมูลพื้นฐานรพ_สป_ณสค61!$C$2:$S$897,17,0)</f>
        <v>42.982946603298856</v>
      </c>
      <c r="M447" s="3">
        <f t="shared" si="6"/>
        <v>0</v>
      </c>
    </row>
    <row r="448" spans="1:13" x14ac:dyDescent="0.4">
      <c r="A448" s="4">
        <v>7</v>
      </c>
      <c r="B448" s="3" t="s">
        <v>1449</v>
      </c>
      <c r="C448" s="89">
        <v>11009</v>
      </c>
      <c r="D448" s="3" t="s">
        <v>2434</v>
      </c>
      <c r="E448" s="4" t="s">
        <v>953</v>
      </c>
      <c r="F448" s="4" t="s">
        <v>954</v>
      </c>
      <c r="G448" s="4">
        <v>74</v>
      </c>
      <c r="H448" s="135">
        <v>155.19072708113799</v>
      </c>
      <c r="I448" s="135">
        <v>168.12328767123299</v>
      </c>
      <c r="J448" s="135">
        <v>99.917808219178099</v>
      </c>
      <c r="K448" s="135">
        <v>95.68</v>
      </c>
      <c r="L448" s="135">
        <f>VLOOKUP($C448,ข้อมูลพื้นฐานรพ_สป_ณสค61!$C$2:$S$897,17,0)</f>
        <v>38.83376527212144</v>
      </c>
      <c r="M448" s="3">
        <f t="shared" si="6"/>
        <v>0</v>
      </c>
    </row>
    <row r="449" spans="1:13" x14ac:dyDescent="0.4">
      <c r="A449" s="4">
        <v>7</v>
      </c>
      <c r="B449" s="3" t="s">
        <v>1449</v>
      </c>
      <c r="C449" s="89">
        <v>11010</v>
      </c>
      <c r="D449" s="3" t="s">
        <v>2435</v>
      </c>
      <c r="E449" s="4" t="s">
        <v>953</v>
      </c>
      <c r="F449" s="4" t="s">
        <v>958</v>
      </c>
      <c r="G449" s="4">
        <v>35</v>
      </c>
      <c r="H449" s="135">
        <v>78.045662100456596</v>
      </c>
      <c r="I449" s="135">
        <v>67.718199608610604</v>
      </c>
      <c r="J449" s="135">
        <v>58.207436399217201</v>
      </c>
      <c r="K449" s="135">
        <v>71.47</v>
      </c>
      <c r="L449" s="135">
        <f>VLOOKUP($C449,ข้อมูลพื้นฐานรพ_สป_ณสค61!$C$2:$S$897,17,0)</f>
        <v>46.160469667318985</v>
      </c>
      <c r="M449" s="3">
        <f t="shared" si="6"/>
        <v>0</v>
      </c>
    </row>
    <row r="450" spans="1:13" x14ac:dyDescent="0.4">
      <c r="A450" s="4">
        <v>7</v>
      </c>
      <c r="B450" s="3" t="s">
        <v>1449</v>
      </c>
      <c r="C450" s="89">
        <v>11011</v>
      </c>
      <c r="D450" s="3" t="s">
        <v>2436</v>
      </c>
      <c r="E450" s="4" t="s">
        <v>953</v>
      </c>
      <c r="F450" s="4" t="s">
        <v>958</v>
      </c>
      <c r="G450" s="4">
        <v>45</v>
      </c>
      <c r="H450" s="135">
        <v>61.004566210045702</v>
      </c>
      <c r="I450" s="135">
        <v>63.269406392694101</v>
      </c>
      <c r="J450" s="135">
        <v>60.103500761035001</v>
      </c>
      <c r="K450" s="135">
        <v>55.87</v>
      </c>
      <c r="L450" s="135">
        <f>VLOOKUP($C450,ข้อมูลพื้นฐานรพ_สป_ณสค61!$C$2:$S$897,17,0)</f>
        <v>55.056316590563164</v>
      </c>
      <c r="M450" s="3">
        <f t="shared" si="6"/>
        <v>0</v>
      </c>
    </row>
    <row r="451" spans="1:13" x14ac:dyDescent="0.4">
      <c r="A451" s="4">
        <v>7</v>
      </c>
      <c r="B451" s="3" t="s">
        <v>1449</v>
      </c>
      <c r="C451" s="89">
        <v>11012</v>
      </c>
      <c r="D451" s="3" t="s">
        <v>2437</v>
      </c>
      <c r="E451" s="4" t="s">
        <v>953</v>
      </c>
      <c r="F451" s="4" t="s">
        <v>958</v>
      </c>
      <c r="G451" s="4">
        <v>33</v>
      </c>
      <c r="H451" s="135">
        <v>76.383561643835606</v>
      </c>
      <c r="I451" s="135">
        <v>78.200913242009094</v>
      </c>
      <c r="J451" s="135">
        <v>56.767123287671197</v>
      </c>
      <c r="K451" s="135">
        <v>68.72</v>
      </c>
      <c r="L451" s="135">
        <f>VLOOKUP($C451,ข้อมูลพื้นฐานรพ_สป_ณสค61!$C$2:$S$897,17,0)</f>
        <v>30.759651307596513</v>
      </c>
      <c r="M451" s="3">
        <f t="shared" ref="M451:M514" si="7">IF(L451&gt;=80,1,0)</f>
        <v>0</v>
      </c>
    </row>
    <row r="452" spans="1:13" x14ac:dyDescent="0.4">
      <c r="A452" s="4">
        <v>7</v>
      </c>
      <c r="B452" s="3" t="s">
        <v>1449</v>
      </c>
      <c r="C452" s="89">
        <v>11445</v>
      </c>
      <c r="D452" s="3" t="s">
        <v>2438</v>
      </c>
      <c r="E452" s="4" t="s">
        <v>953</v>
      </c>
      <c r="F452" s="4" t="s">
        <v>961</v>
      </c>
      <c r="G452" s="4">
        <v>107</v>
      </c>
      <c r="H452" s="135">
        <v>61.981820509537798</v>
      </c>
      <c r="I452" s="135">
        <v>65.190116502368497</v>
      </c>
      <c r="J452" s="135">
        <v>48.8132121367303</v>
      </c>
      <c r="K452" s="135">
        <v>64.709999999999994</v>
      </c>
      <c r="L452" s="135">
        <f>VLOOKUP($C452,ข้อมูลพื้นฐานรพ_สป_ณสค61!$C$2:$S$897,17,0)</f>
        <v>31.542696197669951</v>
      </c>
      <c r="M452" s="3">
        <f t="shared" si="7"/>
        <v>0</v>
      </c>
    </row>
    <row r="453" spans="1:13" x14ac:dyDescent="0.4">
      <c r="A453" s="4">
        <v>7</v>
      </c>
      <c r="B453" s="3" t="s">
        <v>1449</v>
      </c>
      <c r="C453" s="89">
        <v>12275</v>
      </c>
      <c r="D453" s="3" t="s">
        <v>2439</v>
      </c>
      <c r="E453" s="4" t="s">
        <v>986</v>
      </c>
      <c r="F453" s="4" t="s">
        <v>987</v>
      </c>
      <c r="G453" s="4">
        <v>120</v>
      </c>
      <c r="H453" s="135">
        <v>45.796042617960403</v>
      </c>
      <c r="I453" s="135">
        <v>45.796042617960403</v>
      </c>
      <c r="J453" s="135">
        <v>57.838660578386602</v>
      </c>
      <c r="K453" s="135">
        <v>72.099999999999994</v>
      </c>
      <c r="L453" s="135">
        <f>VLOOKUP($C453,ข้อมูลพื้นฐานรพ_สป_ณสค61!$C$2:$S$897,17,0)</f>
        <v>71.984018264840188</v>
      </c>
      <c r="M453" s="3">
        <f t="shared" si="7"/>
        <v>0</v>
      </c>
    </row>
    <row r="454" spans="1:13" x14ac:dyDescent="0.4">
      <c r="A454" s="4">
        <v>7</v>
      </c>
      <c r="B454" s="3" t="s">
        <v>1449</v>
      </c>
      <c r="C454" s="89">
        <v>14132</v>
      </c>
      <c r="D454" s="3" t="s">
        <v>2440</v>
      </c>
      <c r="E454" s="4" t="s">
        <v>953</v>
      </c>
      <c r="F454" s="4" t="s">
        <v>958</v>
      </c>
      <c r="G454" s="4">
        <v>30</v>
      </c>
      <c r="H454" s="135">
        <v>71.534246575342493</v>
      </c>
      <c r="I454" s="135">
        <v>71.534246575342493</v>
      </c>
      <c r="J454" s="135">
        <v>74.484018264840202</v>
      </c>
      <c r="K454" s="135">
        <v>72.8</v>
      </c>
      <c r="L454" s="135">
        <f>VLOOKUP($C454,ข้อมูลพื้นฐานรพ_สป_ณสค61!$C$2:$S$897,17,0)</f>
        <v>20.648401826484019</v>
      </c>
      <c r="M454" s="3">
        <f t="shared" si="7"/>
        <v>0</v>
      </c>
    </row>
    <row r="455" spans="1:13" x14ac:dyDescent="0.4">
      <c r="A455" s="4">
        <v>7</v>
      </c>
      <c r="B455" s="3" t="s">
        <v>1449</v>
      </c>
      <c r="C455" s="89">
        <v>77649</v>
      </c>
      <c r="D455" s="3" t="s">
        <v>2441</v>
      </c>
      <c r="E455" s="4" t="s">
        <v>953</v>
      </c>
      <c r="F455" s="140" t="s">
        <v>980</v>
      </c>
      <c r="G455" s="140">
        <v>0</v>
      </c>
      <c r="H455" s="136">
        <v>0</v>
      </c>
      <c r="I455" s="136">
        <v>0</v>
      </c>
      <c r="J455" s="136">
        <v>0</v>
      </c>
      <c r="K455" s="136">
        <v>0</v>
      </c>
      <c r="L455" s="136">
        <f>VLOOKUP($C455,ข้อมูลพื้นฐานรพ_สป_ณสค61!$C$2:$S$897,17,0)</f>
        <v>0</v>
      </c>
      <c r="M455" s="137">
        <v>1</v>
      </c>
    </row>
    <row r="456" spans="1:13" x14ac:dyDescent="0.4">
      <c r="A456" s="4">
        <v>7</v>
      </c>
      <c r="B456" s="3" t="s">
        <v>1449</v>
      </c>
      <c r="C456" s="89">
        <v>77650</v>
      </c>
      <c r="D456" s="3" t="s">
        <v>2442</v>
      </c>
      <c r="E456" s="4" t="s">
        <v>953</v>
      </c>
      <c r="F456" s="140" t="s">
        <v>980</v>
      </c>
      <c r="G456" s="140">
        <v>0</v>
      </c>
      <c r="H456" s="136">
        <v>0</v>
      </c>
      <c r="I456" s="136">
        <v>0</v>
      </c>
      <c r="J456" s="136">
        <v>0</v>
      </c>
      <c r="K456" s="136">
        <v>0</v>
      </c>
      <c r="L456" s="136">
        <f>VLOOKUP($C456,ข้อมูลพื้นฐานรพ_สป_ณสค61!$C$2:$S$897,17,0)</f>
        <v>0</v>
      </c>
      <c r="M456" s="137">
        <v>1</v>
      </c>
    </row>
    <row r="457" spans="1:13" x14ac:dyDescent="0.4">
      <c r="A457" s="4">
        <v>7</v>
      </c>
      <c r="B457" s="3" t="s">
        <v>1449</v>
      </c>
      <c r="C457" s="89">
        <v>77651</v>
      </c>
      <c r="D457" s="3" t="s">
        <v>2443</v>
      </c>
      <c r="E457" s="4" t="s">
        <v>953</v>
      </c>
      <c r="F457" s="140" t="s">
        <v>980</v>
      </c>
      <c r="G457" s="140">
        <v>0</v>
      </c>
      <c r="H457" s="136">
        <v>0</v>
      </c>
      <c r="I457" s="136">
        <v>0</v>
      </c>
      <c r="J457" s="136">
        <v>0</v>
      </c>
      <c r="K457" s="136">
        <v>0</v>
      </c>
      <c r="L457" s="136">
        <f>VLOOKUP($C457,ข้อมูลพื้นฐานรพ_สป_ณสค61!$C$2:$S$897,17,0)</f>
        <v>0</v>
      </c>
      <c r="M457" s="137">
        <v>1</v>
      </c>
    </row>
    <row r="458" spans="1:13" x14ac:dyDescent="0.4">
      <c r="A458" s="4">
        <v>7</v>
      </c>
      <c r="B458" s="3" t="s">
        <v>1449</v>
      </c>
      <c r="C458" s="89">
        <v>77652</v>
      </c>
      <c r="D458" s="3" t="s">
        <v>2444</v>
      </c>
      <c r="E458" s="4" t="s">
        <v>953</v>
      </c>
      <c r="F458" s="140" t="s">
        <v>980</v>
      </c>
      <c r="G458" s="140">
        <v>0</v>
      </c>
      <c r="H458" s="136">
        <v>0</v>
      </c>
      <c r="I458" s="136">
        <v>0</v>
      </c>
      <c r="J458" s="136">
        <v>0</v>
      </c>
      <c r="K458" s="136">
        <v>0</v>
      </c>
      <c r="L458" s="136">
        <f>VLOOKUP($C458,ข้อมูลพื้นฐานรพ_สป_ณสค61!$C$2:$S$897,17,0)</f>
        <v>0</v>
      </c>
      <c r="M458" s="137">
        <v>1</v>
      </c>
    </row>
    <row r="459" spans="1:13" x14ac:dyDescent="0.4">
      <c r="A459" s="4">
        <v>7</v>
      </c>
      <c r="B459" s="3" t="s">
        <v>1476</v>
      </c>
      <c r="C459" s="89">
        <v>10707</v>
      </c>
      <c r="D459" s="3" t="s">
        <v>2445</v>
      </c>
      <c r="E459" s="4" t="s">
        <v>986</v>
      </c>
      <c r="F459" s="4" t="s">
        <v>1013</v>
      </c>
      <c r="G459" s="4">
        <v>580</v>
      </c>
      <c r="H459" s="135">
        <v>92.317745236970595</v>
      </c>
      <c r="I459" s="135">
        <v>84.696268304204096</v>
      </c>
      <c r="J459" s="135">
        <v>39.279168634860703</v>
      </c>
      <c r="K459" s="135">
        <v>78.42</v>
      </c>
      <c r="L459" s="135">
        <f>VLOOKUP($C459,ข้อมูลพื้นฐานรพ_สป_ณสค61!$C$2:$S$897,17,0)</f>
        <v>94.718469532357105</v>
      </c>
      <c r="M459" s="3">
        <f t="shared" si="7"/>
        <v>1</v>
      </c>
    </row>
    <row r="460" spans="1:13" x14ac:dyDescent="0.4">
      <c r="A460" s="4">
        <v>7</v>
      </c>
      <c r="B460" s="3" t="s">
        <v>1476</v>
      </c>
      <c r="C460" s="89">
        <v>11051</v>
      </c>
      <c r="D460" s="3" t="s">
        <v>2446</v>
      </c>
      <c r="E460" s="4" t="s">
        <v>953</v>
      </c>
      <c r="F460" s="4" t="s">
        <v>958</v>
      </c>
      <c r="G460" s="4">
        <v>33</v>
      </c>
      <c r="H460" s="135">
        <v>48.211350293542097</v>
      </c>
      <c r="I460" s="135">
        <v>54.661685346616899</v>
      </c>
      <c r="J460" s="135">
        <v>40.273972602739697</v>
      </c>
      <c r="K460" s="135">
        <v>33.53</v>
      </c>
      <c r="L460" s="135">
        <f>VLOOKUP($C460,ข้อมูลพื้นฐานรพ_สป_ณสค61!$C$2:$S$897,17,0)</f>
        <v>38.837691988376918</v>
      </c>
      <c r="M460" s="3">
        <f t="shared" si="7"/>
        <v>0</v>
      </c>
    </row>
    <row r="461" spans="1:13" x14ac:dyDescent="0.4">
      <c r="A461" s="4">
        <v>7</v>
      </c>
      <c r="B461" s="3" t="s">
        <v>1476</v>
      </c>
      <c r="C461" s="89">
        <v>11052</v>
      </c>
      <c r="D461" s="3" t="s">
        <v>2447</v>
      </c>
      <c r="E461" s="4" t="s">
        <v>953</v>
      </c>
      <c r="F461" s="4" t="s">
        <v>954</v>
      </c>
      <c r="G461" s="4">
        <v>96</v>
      </c>
      <c r="H461" s="135">
        <v>58</v>
      </c>
      <c r="I461" s="135">
        <v>75.7220319634703</v>
      </c>
      <c r="J461" s="135">
        <v>80.633561643835606</v>
      </c>
      <c r="K461" s="135">
        <v>80.3</v>
      </c>
      <c r="L461" s="135">
        <f>VLOOKUP($C461,ข้อมูลพื้นฐานรพ_สป_ณสค61!$C$2:$S$897,17,0)</f>
        <v>96.689497716894977</v>
      </c>
      <c r="M461" s="3">
        <f t="shared" si="7"/>
        <v>1</v>
      </c>
    </row>
    <row r="462" spans="1:13" x14ac:dyDescent="0.4">
      <c r="A462" s="4">
        <v>7</v>
      </c>
      <c r="B462" s="3" t="s">
        <v>1476</v>
      </c>
      <c r="C462" s="89">
        <v>11053</v>
      </c>
      <c r="D462" s="3" t="s">
        <v>2448</v>
      </c>
      <c r="E462" s="4" t="s">
        <v>953</v>
      </c>
      <c r="F462" s="4" t="s">
        <v>958</v>
      </c>
      <c r="G462" s="4">
        <v>60</v>
      </c>
      <c r="H462" s="135">
        <v>41.258561643835598</v>
      </c>
      <c r="I462" s="135">
        <v>51.694063926940601</v>
      </c>
      <c r="J462" s="135">
        <v>60.255707762557101</v>
      </c>
      <c r="K462" s="135">
        <v>53.37</v>
      </c>
      <c r="L462" s="135">
        <f>VLOOKUP($C462,ข้อมูลพื้นฐานรพ_สป_ณสค61!$C$2:$S$897,17,0)</f>
        <v>52.1324200913242</v>
      </c>
      <c r="M462" s="3">
        <f t="shared" si="7"/>
        <v>0</v>
      </c>
    </row>
    <row r="463" spans="1:13" x14ac:dyDescent="0.4">
      <c r="A463" s="4">
        <v>7</v>
      </c>
      <c r="B463" s="3" t="s">
        <v>1476</v>
      </c>
      <c r="C463" s="89">
        <v>11054</v>
      </c>
      <c r="D463" s="3" t="s">
        <v>2449</v>
      </c>
      <c r="E463" s="4" t="s">
        <v>953</v>
      </c>
      <c r="F463" s="4" t="s">
        <v>958</v>
      </c>
      <c r="G463" s="4">
        <v>52</v>
      </c>
      <c r="H463" s="135">
        <v>67.054794520547901</v>
      </c>
      <c r="I463" s="135">
        <v>66.812434141201294</v>
      </c>
      <c r="J463" s="135">
        <v>52.913593256059002</v>
      </c>
      <c r="K463" s="135">
        <v>72.62</v>
      </c>
      <c r="L463" s="135">
        <f>VLOOKUP($C463,ข้อมูลพื้นฐานรพ_สป_ณสค61!$C$2:$S$897,17,0)</f>
        <v>82.897787144362482</v>
      </c>
      <c r="M463" s="3">
        <f t="shared" si="7"/>
        <v>1</v>
      </c>
    </row>
    <row r="464" spans="1:13" x14ac:dyDescent="0.4">
      <c r="A464" s="4">
        <v>7</v>
      </c>
      <c r="B464" s="3" t="s">
        <v>1476</v>
      </c>
      <c r="C464" s="89">
        <v>11055</v>
      </c>
      <c r="D464" s="3" t="s">
        <v>2450</v>
      </c>
      <c r="E464" s="4" t="s">
        <v>953</v>
      </c>
      <c r="F464" s="4" t="s">
        <v>961</v>
      </c>
      <c r="G464" s="4">
        <v>95</v>
      </c>
      <c r="H464" s="135">
        <v>61.426940639269397</v>
      </c>
      <c r="I464" s="135">
        <v>80.599855803893306</v>
      </c>
      <c r="J464" s="135">
        <v>85.614996395097293</v>
      </c>
      <c r="K464" s="135">
        <v>100.5</v>
      </c>
      <c r="L464" s="135">
        <f>VLOOKUP($C464,ข้อมูลพื้นฐานรพ_สป_ณสค61!$C$2:$S$897,17,0)</f>
        <v>124.65465032444123</v>
      </c>
      <c r="M464" s="3">
        <f t="shared" si="7"/>
        <v>1</v>
      </c>
    </row>
    <row r="465" spans="1:13" x14ac:dyDescent="0.4">
      <c r="A465" s="4">
        <v>7</v>
      </c>
      <c r="B465" s="3" t="s">
        <v>1476</v>
      </c>
      <c r="C465" s="89">
        <v>11056</v>
      </c>
      <c r="D465" s="3" t="s">
        <v>2451</v>
      </c>
      <c r="E465" s="4" t="s">
        <v>953</v>
      </c>
      <c r="F465" s="4" t="s">
        <v>958</v>
      </c>
      <c r="G465" s="4">
        <v>38</v>
      </c>
      <c r="H465" s="135">
        <v>82.869101978691006</v>
      </c>
      <c r="I465" s="135">
        <v>86.906993511175202</v>
      </c>
      <c r="J465" s="135">
        <v>88.997837058399398</v>
      </c>
      <c r="K465" s="135">
        <v>83.79</v>
      </c>
      <c r="L465" s="135">
        <f>VLOOKUP($C465,ข้อมูลพื้นฐานรพ_สป_ณสค61!$C$2:$S$897,17,0)</f>
        <v>89.516943042537847</v>
      </c>
      <c r="M465" s="3">
        <f t="shared" si="7"/>
        <v>1</v>
      </c>
    </row>
    <row r="466" spans="1:13" x14ac:dyDescent="0.4">
      <c r="A466" s="4">
        <v>7</v>
      </c>
      <c r="B466" s="3" t="s">
        <v>1476</v>
      </c>
      <c r="C466" s="89">
        <v>11057</v>
      </c>
      <c r="D466" s="3" t="s">
        <v>2452</v>
      </c>
      <c r="E466" s="4" t="s">
        <v>953</v>
      </c>
      <c r="F466" s="4" t="s">
        <v>961</v>
      </c>
      <c r="G466" s="4">
        <v>102</v>
      </c>
      <c r="H466" s="135">
        <v>76.502283105022798</v>
      </c>
      <c r="I466" s="135">
        <v>62.052108514638697</v>
      </c>
      <c r="J466" s="135">
        <v>60.008058017727599</v>
      </c>
      <c r="K466" s="135">
        <v>47.45</v>
      </c>
      <c r="L466" s="135">
        <f>VLOOKUP($C466,ข้อมูลพื้นฐานรพ_สป_ณสค61!$C$2:$S$897,17,0)</f>
        <v>62.16492076282568</v>
      </c>
      <c r="M466" s="3">
        <f t="shared" si="7"/>
        <v>0</v>
      </c>
    </row>
    <row r="467" spans="1:13" x14ac:dyDescent="0.4">
      <c r="A467" s="4">
        <v>7</v>
      </c>
      <c r="B467" s="3" t="s">
        <v>1476</v>
      </c>
      <c r="C467" s="89">
        <v>11058</v>
      </c>
      <c r="D467" s="3" t="s">
        <v>2453</v>
      </c>
      <c r="E467" s="4" t="s">
        <v>953</v>
      </c>
      <c r="F467" s="4" t="s">
        <v>954</v>
      </c>
      <c r="G467" s="4">
        <v>125</v>
      </c>
      <c r="H467" s="135">
        <v>85.988653659886495</v>
      </c>
      <c r="I467" s="135">
        <v>72.676125244618405</v>
      </c>
      <c r="J467" s="135">
        <v>122.25538160469701</v>
      </c>
      <c r="K467" s="135">
        <v>80.44</v>
      </c>
      <c r="L467" s="135">
        <f>VLOOKUP($C467,ข้อมูลพื้นฐานรพ_สป_ณสค61!$C$2:$S$897,17,0)</f>
        <v>72.083287671232881</v>
      </c>
      <c r="M467" s="3">
        <f t="shared" si="7"/>
        <v>0</v>
      </c>
    </row>
    <row r="468" spans="1:13" x14ac:dyDescent="0.4">
      <c r="A468" s="4">
        <v>7</v>
      </c>
      <c r="B468" s="3" t="s">
        <v>1476</v>
      </c>
      <c r="C468" s="89">
        <v>11059</v>
      </c>
      <c r="D468" s="3" t="s">
        <v>2454</v>
      </c>
      <c r="E468" s="4" t="s">
        <v>953</v>
      </c>
      <c r="F468" s="4" t="s">
        <v>958</v>
      </c>
      <c r="G468" s="4">
        <v>30</v>
      </c>
      <c r="H468" s="135">
        <v>53.447488584474897</v>
      </c>
      <c r="I468" s="135">
        <v>70.511415525114202</v>
      </c>
      <c r="J468" s="135">
        <v>58.593607305936096</v>
      </c>
      <c r="K468" s="135">
        <v>59.55</v>
      </c>
      <c r="L468" s="135">
        <f>VLOOKUP($C468,ข้อมูลพื้นฐานรพ_สป_ณสค61!$C$2:$S$897,17,0)</f>
        <v>80.757990867579906</v>
      </c>
      <c r="M468" s="3">
        <f t="shared" si="7"/>
        <v>1</v>
      </c>
    </row>
    <row r="469" spans="1:13" x14ac:dyDescent="0.4">
      <c r="A469" s="4">
        <v>7</v>
      </c>
      <c r="B469" s="3" t="s">
        <v>1476</v>
      </c>
      <c r="C469" s="89">
        <v>11060</v>
      </c>
      <c r="D469" s="3" t="s">
        <v>2455</v>
      </c>
      <c r="E469" s="4" t="s">
        <v>953</v>
      </c>
      <c r="F469" s="4" t="s">
        <v>958</v>
      </c>
      <c r="G469" s="4">
        <v>32</v>
      </c>
      <c r="H469" s="135">
        <v>59.945205479452099</v>
      </c>
      <c r="I469" s="135">
        <v>65.154109589041099</v>
      </c>
      <c r="J469" s="135">
        <v>55.761986301369902</v>
      </c>
      <c r="K469" s="135">
        <v>51.17</v>
      </c>
      <c r="L469" s="135">
        <f>VLOOKUP($C469,ข้อมูลพื้นฐานรพ_สป_ณสค61!$C$2:$S$897,17,0)</f>
        <v>52.662671232876711</v>
      </c>
      <c r="M469" s="3">
        <f t="shared" si="7"/>
        <v>0</v>
      </c>
    </row>
    <row r="470" spans="1:13" x14ac:dyDescent="0.4">
      <c r="A470" s="4">
        <v>7</v>
      </c>
      <c r="B470" s="3" t="s">
        <v>1476</v>
      </c>
      <c r="C470" s="89">
        <v>24704</v>
      </c>
      <c r="D470" s="3" t="s">
        <v>2456</v>
      </c>
      <c r="E470" s="4" t="s">
        <v>953</v>
      </c>
      <c r="F470" s="140" t="s">
        <v>980</v>
      </c>
      <c r="G470" s="140">
        <v>0</v>
      </c>
      <c r="H470" s="136">
        <v>0</v>
      </c>
      <c r="I470" s="136">
        <v>0</v>
      </c>
      <c r="J470" s="136">
        <v>0</v>
      </c>
      <c r="K470" s="136">
        <v>0</v>
      </c>
      <c r="L470" s="136">
        <f>VLOOKUP($C470,ข้อมูลพื้นฐานรพ_สป_ณสค61!$C$2:$S$897,17,0)</f>
        <v>0</v>
      </c>
      <c r="M470" s="137">
        <v>1</v>
      </c>
    </row>
    <row r="471" spans="1:13" x14ac:dyDescent="0.4">
      <c r="A471" s="4">
        <v>7</v>
      </c>
      <c r="B471" s="3" t="s">
        <v>1476</v>
      </c>
      <c r="C471" s="89">
        <v>28843</v>
      </c>
      <c r="D471" s="3" t="s">
        <v>2457</v>
      </c>
      <c r="E471" s="4" t="s">
        <v>953</v>
      </c>
      <c r="F471" s="140" t="s">
        <v>980</v>
      </c>
      <c r="G471" s="140">
        <v>0</v>
      </c>
      <c r="H471" s="136">
        <v>0</v>
      </c>
      <c r="I471" s="136">
        <v>0</v>
      </c>
      <c r="J471" s="136">
        <v>0</v>
      </c>
      <c r="K471" s="136">
        <v>0</v>
      </c>
      <c r="L471" s="136">
        <f>VLOOKUP($C471,ข้อมูลพื้นฐานรพ_สป_ณสค61!$C$2:$S$897,17,0)</f>
        <v>0</v>
      </c>
      <c r="M471" s="137">
        <v>1</v>
      </c>
    </row>
    <row r="472" spans="1:13" x14ac:dyDescent="0.4">
      <c r="A472" s="4">
        <v>7</v>
      </c>
      <c r="B472" s="3" t="s">
        <v>1490</v>
      </c>
      <c r="C472" s="89">
        <v>10708</v>
      </c>
      <c r="D472" s="3" t="s">
        <v>2458</v>
      </c>
      <c r="E472" s="4" t="s">
        <v>949</v>
      </c>
      <c r="F472" s="4" t="s">
        <v>950</v>
      </c>
      <c r="G472" s="4">
        <v>820</v>
      </c>
      <c r="H472" s="135">
        <v>94.891168581198698</v>
      </c>
      <c r="I472" s="135">
        <v>100.428222931132</v>
      </c>
      <c r="J472" s="135">
        <v>75.823606680427801</v>
      </c>
      <c r="K472" s="135">
        <v>93.94</v>
      </c>
      <c r="L472" s="135">
        <f>VLOOKUP($C472,ข้อมูลพื้นฐานรพ_สป_ณสค61!$C$2:$S$897,17,0)</f>
        <v>106.31139325091881</v>
      </c>
      <c r="M472" s="3">
        <f t="shared" si="7"/>
        <v>1</v>
      </c>
    </row>
    <row r="473" spans="1:13" x14ac:dyDescent="0.4">
      <c r="A473" s="4">
        <v>7</v>
      </c>
      <c r="B473" s="3" t="s">
        <v>1490</v>
      </c>
      <c r="C473" s="89">
        <v>11061</v>
      </c>
      <c r="D473" s="3" t="s">
        <v>2459</v>
      </c>
      <c r="E473" s="4" t="s">
        <v>953</v>
      </c>
      <c r="F473" s="4" t="s">
        <v>961</v>
      </c>
      <c r="G473" s="4">
        <v>96</v>
      </c>
      <c r="H473" s="135">
        <v>93.132420091324207</v>
      </c>
      <c r="I473" s="135">
        <v>84.134123901042699</v>
      </c>
      <c r="J473" s="135">
        <v>103.14455121652</v>
      </c>
      <c r="K473" s="135">
        <v>100.12</v>
      </c>
      <c r="L473" s="135">
        <f>VLOOKUP($C473,ข้อมูลพื้นฐานรพ_สป_ณสค61!$C$2:$S$897,17,0)</f>
        <v>71.432648401826484</v>
      </c>
      <c r="M473" s="3">
        <f t="shared" si="7"/>
        <v>0</v>
      </c>
    </row>
    <row r="474" spans="1:13" x14ac:dyDescent="0.4">
      <c r="A474" s="4">
        <v>7</v>
      </c>
      <c r="B474" s="3" t="s">
        <v>1490</v>
      </c>
      <c r="C474" s="89">
        <v>11062</v>
      </c>
      <c r="D474" s="3" t="s">
        <v>2460</v>
      </c>
      <c r="E474" s="4" t="s">
        <v>953</v>
      </c>
      <c r="F474" s="4" t="s">
        <v>958</v>
      </c>
      <c r="G474" s="4">
        <v>34</v>
      </c>
      <c r="H474" s="135">
        <v>57.4794520547945</v>
      </c>
      <c r="I474" s="135">
        <v>46.456621004566202</v>
      </c>
      <c r="J474" s="135">
        <v>72.867579908675793</v>
      </c>
      <c r="K474" s="135">
        <v>67.319999999999993</v>
      </c>
      <c r="L474" s="135">
        <f>VLOOKUP($C474,ข้อมูลพื้นฐานรพ_สป_ณสค61!$C$2:$S$897,17,0)</f>
        <v>80.072522159548754</v>
      </c>
      <c r="M474" s="3">
        <f t="shared" si="7"/>
        <v>1</v>
      </c>
    </row>
    <row r="475" spans="1:13" x14ac:dyDescent="0.4">
      <c r="A475" s="4">
        <v>7</v>
      </c>
      <c r="B475" s="3" t="s">
        <v>1490</v>
      </c>
      <c r="C475" s="89">
        <v>11063</v>
      </c>
      <c r="D475" s="3" t="s">
        <v>2461</v>
      </c>
      <c r="E475" s="4" t="s">
        <v>953</v>
      </c>
      <c r="F475" s="4" t="s">
        <v>958</v>
      </c>
      <c r="G475" s="4">
        <v>90</v>
      </c>
      <c r="H475" s="135">
        <v>61.575342465753401</v>
      </c>
      <c r="I475" s="135">
        <v>55.141552511415497</v>
      </c>
      <c r="J475" s="135">
        <v>18.1598173515982</v>
      </c>
      <c r="K475" s="135">
        <v>49.83</v>
      </c>
      <c r="L475" s="135">
        <f>VLOOKUP($C475,ข้อมูลพื้นฐานรพ_สป_ณสค61!$C$2:$S$897,17,0)</f>
        <v>38.721461187214615</v>
      </c>
      <c r="M475" s="3">
        <f t="shared" si="7"/>
        <v>0</v>
      </c>
    </row>
    <row r="476" spans="1:13" x14ac:dyDescent="0.4">
      <c r="A476" s="4">
        <v>7</v>
      </c>
      <c r="B476" s="3" t="s">
        <v>1490</v>
      </c>
      <c r="C476" s="89">
        <v>11064</v>
      </c>
      <c r="D476" s="3" t="s">
        <v>2462</v>
      </c>
      <c r="E476" s="4" t="s">
        <v>953</v>
      </c>
      <c r="F476" s="4" t="s">
        <v>958</v>
      </c>
      <c r="G476" s="4">
        <v>30</v>
      </c>
      <c r="H476" s="135">
        <v>63.963470319634702</v>
      </c>
      <c r="I476" s="135">
        <v>55.442922374429202</v>
      </c>
      <c r="J476" s="135">
        <v>0</v>
      </c>
      <c r="K476" s="135">
        <v>44.76</v>
      </c>
      <c r="L476" s="135">
        <f>VLOOKUP($C476,ข้อมูลพื้นฐานรพ_สป_ณสค61!$C$2:$S$897,17,0)</f>
        <v>58.456621004566209</v>
      </c>
      <c r="M476" s="3">
        <f t="shared" si="7"/>
        <v>0</v>
      </c>
    </row>
    <row r="477" spans="1:13" x14ac:dyDescent="0.4">
      <c r="A477" s="4">
        <v>7</v>
      </c>
      <c r="B477" s="3" t="s">
        <v>1490</v>
      </c>
      <c r="C477" s="89">
        <v>11065</v>
      </c>
      <c r="D477" s="3" t="s">
        <v>2463</v>
      </c>
      <c r="E477" s="4" t="s">
        <v>953</v>
      </c>
      <c r="F477" s="4" t="s">
        <v>954</v>
      </c>
      <c r="G477" s="4">
        <v>46</v>
      </c>
      <c r="H477" s="135">
        <v>80.356164383561605</v>
      </c>
      <c r="I477" s="135">
        <v>64.691780821917803</v>
      </c>
      <c r="J477" s="135">
        <v>75.034246575342493</v>
      </c>
      <c r="K477" s="135">
        <v>65.69</v>
      </c>
      <c r="L477" s="135">
        <f>VLOOKUP($C477,ข้อมูลพื้นฐานรพ_สป_ณสค61!$C$2:$S$897,17,0)</f>
        <v>77.093508040500296</v>
      </c>
      <c r="M477" s="3">
        <f t="shared" si="7"/>
        <v>0</v>
      </c>
    </row>
    <row r="478" spans="1:13" x14ac:dyDescent="0.4">
      <c r="A478" s="4">
        <v>7</v>
      </c>
      <c r="B478" s="3" t="s">
        <v>1490</v>
      </c>
      <c r="C478" s="89">
        <v>11066</v>
      </c>
      <c r="D478" s="3" t="s">
        <v>2464</v>
      </c>
      <c r="E478" s="4" t="s">
        <v>953</v>
      </c>
      <c r="F478" s="4" t="s">
        <v>961</v>
      </c>
      <c r="G478" s="4">
        <v>150</v>
      </c>
      <c r="H478" s="135">
        <v>70.751504288823497</v>
      </c>
      <c r="I478" s="135">
        <v>68.1628472666752</v>
      </c>
      <c r="J478" s="135">
        <v>18.960440404557701</v>
      </c>
      <c r="K478" s="135">
        <v>60.31</v>
      </c>
      <c r="L478" s="135">
        <f>VLOOKUP($C478,ข้อมูลพื้นฐานรพ_สป_ณสค61!$C$2:$S$897,17,0)</f>
        <v>77.848401826484022</v>
      </c>
      <c r="M478" s="3">
        <f t="shared" si="7"/>
        <v>0</v>
      </c>
    </row>
    <row r="479" spans="1:13" x14ac:dyDescent="0.4">
      <c r="A479" s="4">
        <v>7</v>
      </c>
      <c r="B479" s="3" t="s">
        <v>1490</v>
      </c>
      <c r="C479" s="89">
        <v>11067</v>
      </c>
      <c r="D479" s="3" t="s">
        <v>2465</v>
      </c>
      <c r="E479" s="4" t="s">
        <v>953</v>
      </c>
      <c r="F479" s="4" t="s">
        <v>958</v>
      </c>
      <c r="G479" s="4">
        <v>39</v>
      </c>
      <c r="H479" s="135">
        <v>38.486301369863</v>
      </c>
      <c r="I479" s="135">
        <v>59.990552668870997</v>
      </c>
      <c r="J479" s="135">
        <v>50.410958904109599</v>
      </c>
      <c r="K479" s="135">
        <v>62.93</v>
      </c>
      <c r="L479" s="135">
        <f>VLOOKUP($C479,ข้อมูลพื้นฐานรพ_สป_ณสค61!$C$2:$S$897,17,0)</f>
        <v>51.464699683877768</v>
      </c>
      <c r="M479" s="3">
        <f t="shared" si="7"/>
        <v>0</v>
      </c>
    </row>
    <row r="480" spans="1:13" x14ac:dyDescent="0.4">
      <c r="A480" s="4">
        <v>7</v>
      </c>
      <c r="B480" s="3" t="s">
        <v>1490</v>
      </c>
      <c r="C480" s="89">
        <v>11068</v>
      </c>
      <c r="D480" s="3" t="s">
        <v>2466</v>
      </c>
      <c r="E480" s="4" t="s">
        <v>953</v>
      </c>
      <c r="F480" s="4" t="s">
        <v>958</v>
      </c>
      <c r="G480" s="4">
        <v>56</v>
      </c>
      <c r="H480" s="135">
        <v>59.2096944151739</v>
      </c>
      <c r="I480" s="135">
        <v>58.723287671232903</v>
      </c>
      <c r="J480" s="135">
        <v>53.5452054794521</v>
      </c>
      <c r="K480" s="135">
        <v>46.27</v>
      </c>
      <c r="L480" s="135">
        <f>VLOOKUP($C480,ข้อมูลพื้นฐานรพ_สป_ณสค61!$C$2:$S$897,17,0)</f>
        <v>42.19178082191781</v>
      </c>
      <c r="M480" s="3">
        <f t="shared" si="7"/>
        <v>0</v>
      </c>
    </row>
    <row r="481" spans="1:13" x14ac:dyDescent="0.4">
      <c r="A481" s="4">
        <v>7</v>
      </c>
      <c r="B481" s="3" t="s">
        <v>1490</v>
      </c>
      <c r="C481" s="89">
        <v>11069</v>
      </c>
      <c r="D481" s="3" t="s">
        <v>2467</v>
      </c>
      <c r="E481" s="4" t="s">
        <v>953</v>
      </c>
      <c r="F481" s="4" t="s">
        <v>961</v>
      </c>
      <c r="G481" s="4">
        <v>120</v>
      </c>
      <c r="H481" s="135">
        <v>50.790525114155301</v>
      </c>
      <c r="I481" s="135">
        <v>57.264765326746002</v>
      </c>
      <c r="J481" s="135">
        <v>46.8582977767797</v>
      </c>
      <c r="K481" s="135">
        <v>44.19</v>
      </c>
      <c r="L481" s="135">
        <f>VLOOKUP($C481,ข้อมูลพื้นฐานรพ_สป_ณสค61!$C$2:$S$897,17,0)</f>
        <v>43.860730593607308</v>
      </c>
      <c r="M481" s="3">
        <f t="shared" si="7"/>
        <v>0</v>
      </c>
    </row>
    <row r="482" spans="1:13" x14ac:dyDescent="0.4">
      <c r="A482" s="4">
        <v>7</v>
      </c>
      <c r="B482" s="3" t="s">
        <v>1490</v>
      </c>
      <c r="C482" s="89">
        <v>11070</v>
      </c>
      <c r="D482" s="3" t="s">
        <v>2468</v>
      </c>
      <c r="E482" s="4" t="s">
        <v>953</v>
      </c>
      <c r="F482" s="4" t="s">
        <v>961</v>
      </c>
      <c r="G482" s="4">
        <v>120</v>
      </c>
      <c r="H482" s="135">
        <v>58.805013115709698</v>
      </c>
      <c r="I482" s="135">
        <v>75.027688720489706</v>
      </c>
      <c r="J482" s="135">
        <v>0</v>
      </c>
      <c r="K482" s="135">
        <v>102.25</v>
      </c>
      <c r="L482" s="135">
        <f>VLOOKUP($C482,ข้อมูลพื้นฐานรพ_สป_ณสค61!$C$2:$S$897,17,0)</f>
        <v>72.269406392694066</v>
      </c>
      <c r="M482" s="3">
        <f t="shared" si="7"/>
        <v>0</v>
      </c>
    </row>
    <row r="483" spans="1:13" x14ac:dyDescent="0.4">
      <c r="A483" s="4">
        <v>7</v>
      </c>
      <c r="B483" s="3" t="s">
        <v>1490</v>
      </c>
      <c r="C483" s="89">
        <v>11071</v>
      </c>
      <c r="D483" s="3" t="s">
        <v>2469</v>
      </c>
      <c r="E483" s="4" t="s">
        <v>953</v>
      </c>
      <c r="F483" s="4" t="s">
        <v>958</v>
      </c>
      <c r="G483" s="4">
        <v>35</v>
      </c>
      <c r="H483" s="135">
        <v>40.812785388127899</v>
      </c>
      <c r="I483" s="135">
        <v>40.082191780821901</v>
      </c>
      <c r="J483" s="135">
        <v>30.630136986301402</v>
      </c>
      <c r="K483" s="135">
        <v>45.7</v>
      </c>
      <c r="L483" s="135">
        <f>VLOOKUP($C483,ข้อมูลพื้นฐานรพ_สป_ณสค61!$C$2:$S$897,17,0)</f>
        <v>40.876712328767127</v>
      </c>
      <c r="M483" s="3">
        <f t="shared" si="7"/>
        <v>0</v>
      </c>
    </row>
    <row r="484" spans="1:13" x14ac:dyDescent="0.4">
      <c r="A484" s="4">
        <v>7</v>
      </c>
      <c r="B484" s="3" t="s">
        <v>1490</v>
      </c>
      <c r="C484" s="89">
        <v>11072</v>
      </c>
      <c r="D484" s="3" t="s">
        <v>2470</v>
      </c>
      <c r="E484" s="4" t="s">
        <v>953</v>
      </c>
      <c r="F484" s="4" t="s">
        <v>958</v>
      </c>
      <c r="G484" s="4">
        <v>30</v>
      </c>
      <c r="H484" s="135">
        <v>46.849315068493098</v>
      </c>
      <c r="I484" s="135">
        <v>46.027397260274</v>
      </c>
      <c r="J484" s="135">
        <v>42.694063926940601</v>
      </c>
      <c r="K484" s="135">
        <v>40.78</v>
      </c>
      <c r="L484" s="135">
        <f>VLOOKUP($C484,ข้อมูลพื้นฐานรพ_สป_ณสค61!$C$2:$S$897,17,0)</f>
        <v>43.378995433789953</v>
      </c>
      <c r="M484" s="3">
        <f t="shared" si="7"/>
        <v>0</v>
      </c>
    </row>
    <row r="485" spans="1:13" x14ac:dyDescent="0.4">
      <c r="A485" s="4">
        <v>7</v>
      </c>
      <c r="B485" s="3" t="s">
        <v>1490</v>
      </c>
      <c r="C485" s="89">
        <v>11073</v>
      </c>
      <c r="D485" s="3" t="s">
        <v>2471</v>
      </c>
      <c r="E485" s="4" t="s">
        <v>953</v>
      </c>
      <c r="F485" s="4" t="s">
        <v>958</v>
      </c>
      <c r="G485" s="4">
        <v>38</v>
      </c>
      <c r="H485" s="135">
        <v>48.356164383561598</v>
      </c>
      <c r="I485" s="135">
        <v>64.876712328767098</v>
      </c>
      <c r="J485" s="135">
        <v>57.141552511415497</v>
      </c>
      <c r="K485" s="135">
        <v>56.67</v>
      </c>
      <c r="L485" s="135">
        <f>VLOOKUP($C485,ข้อมูลพื้นฐานรพ_สป_ณสค61!$C$2:$S$897,17,0)</f>
        <v>42.811824080749822</v>
      </c>
      <c r="M485" s="3">
        <f t="shared" si="7"/>
        <v>0</v>
      </c>
    </row>
    <row r="486" spans="1:13" x14ac:dyDescent="0.4">
      <c r="A486" s="4">
        <v>7</v>
      </c>
      <c r="B486" s="3" t="s">
        <v>1490</v>
      </c>
      <c r="C486" s="89">
        <v>11074</v>
      </c>
      <c r="D486" s="3" t="s">
        <v>2472</v>
      </c>
      <c r="E486" s="4" t="s">
        <v>953</v>
      </c>
      <c r="F486" s="4" t="s">
        <v>958</v>
      </c>
      <c r="G486" s="4">
        <v>28</v>
      </c>
      <c r="H486" s="135">
        <v>23.223744292237399</v>
      </c>
      <c r="I486" s="135">
        <v>22.485322896281801</v>
      </c>
      <c r="J486" s="135">
        <v>27.035225048923699</v>
      </c>
      <c r="K486" s="135">
        <v>33.869999999999997</v>
      </c>
      <c r="L486" s="135">
        <f>VLOOKUP($C486,ข้อมูลพื้นฐานรพ_สป_ณสค61!$C$2:$S$897,17,0)</f>
        <v>42.954990215264189</v>
      </c>
      <c r="M486" s="3">
        <f t="shared" si="7"/>
        <v>0</v>
      </c>
    </row>
    <row r="487" spans="1:13" x14ac:dyDescent="0.4">
      <c r="A487" s="4">
        <v>7</v>
      </c>
      <c r="B487" s="3" t="s">
        <v>1490</v>
      </c>
      <c r="C487" s="89">
        <v>11075</v>
      </c>
      <c r="D487" s="3" t="s">
        <v>2473</v>
      </c>
      <c r="E487" s="4" t="s">
        <v>953</v>
      </c>
      <c r="F487" s="4" t="s">
        <v>958</v>
      </c>
      <c r="G487" s="4">
        <v>35</v>
      </c>
      <c r="H487" s="135">
        <v>41.033268101761301</v>
      </c>
      <c r="I487" s="135">
        <v>37.150684931506902</v>
      </c>
      <c r="J487" s="135">
        <v>41.886497064579302</v>
      </c>
      <c r="K487" s="135">
        <v>50.52</v>
      </c>
      <c r="L487" s="135">
        <f>VLOOKUP($C487,ข้อมูลพื้นฐานรพ_สป_ณสค61!$C$2:$S$897,17,0)</f>
        <v>60.086105675146769</v>
      </c>
      <c r="M487" s="3">
        <f t="shared" si="7"/>
        <v>0</v>
      </c>
    </row>
    <row r="488" spans="1:13" x14ac:dyDescent="0.4">
      <c r="A488" s="4">
        <v>7</v>
      </c>
      <c r="B488" s="3" t="s">
        <v>1490</v>
      </c>
      <c r="C488" s="89">
        <v>11076</v>
      </c>
      <c r="D488" s="3" t="s">
        <v>2474</v>
      </c>
      <c r="E488" s="4" t="s">
        <v>953</v>
      </c>
      <c r="F488" s="4" t="s">
        <v>958</v>
      </c>
      <c r="G488" s="4">
        <v>34</v>
      </c>
      <c r="H488" s="135">
        <v>46.684931506849303</v>
      </c>
      <c r="I488" s="135">
        <v>60.986301369863</v>
      </c>
      <c r="J488" s="135">
        <v>57.470319634703202</v>
      </c>
      <c r="K488" s="135">
        <v>54.65</v>
      </c>
      <c r="L488" s="135">
        <f>VLOOKUP($C488,ข้อมูลพื้นฐานรพ_สป_ณสค61!$C$2:$S$897,17,0)</f>
        <v>58.267526188557618</v>
      </c>
      <c r="M488" s="3">
        <f t="shared" si="7"/>
        <v>0</v>
      </c>
    </row>
    <row r="489" spans="1:13" x14ac:dyDescent="0.4">
      <c r="A489" s="4">
        <v>7</v>
      </c>
      <c r="B489" s="3" t="s">
        <v>1490</v>
      </c>
      <c r="C489" s="89">
        <v>27988</v>
      </c>
      <c r="D489" s="3" t="s">
        <v>2475</v>
      </c>
      <c r="E489" s="4" t="s">
        <v>953</v>
      </c>
      <c r="F489" s="4" t="s">
        <v>980</v>
      </c>
      <c r="G489" s="4">
        <v>10</v>
      </c>
      <c r="H489" s="135">
        <v>0</v>
      </c>
      <c r="I489" s="135">
        <v>0</v>
      </c>
      <c r="J489" s="135">
        <v>0</v>
      </c>
      <c r="K489" s="135">
        <v>0</v>
      </c>
      <c r="L489" s="135">
        <f>VLOOKUP($C489,ข้อมูลพื้นฐานรพ_สป_ณสค61!$C$2:$S$897,17,0)</f>
        <v>81.835616438356169</v>
      </c>
      <c r="M489" s="3">
        <f t="shared" si="7"/>
        <v>1</v>
      </c>
    </row>
    <row r="490" spans="1:13" x14ac:dyDescent="0.4">
      <c r="A490" s="4">
        <v>7</v>
      </c>
      <c r="B490" s="3" t="s">
        <v>1490</v>
      </c>
      <c r="C490" s="89">
        <v>27989</v>
      </c>
      <c r="D490" s="3" t="s">
        <v>2476</v>
      </c>
      <c r="E490" s="4" t="s">
        <v>953</v>
      </c>
      <c r="F490" s="140" t="s">
        <v>980</v>
      </c>
      <c r="G490" s="140">
        <v>0</v>
      </c>
      <c r="H490" s="136">
        <v>0</v>
      </c>
      <c r="I490" s="136">
        <v>0</v>
      </c>
      <c r="J490" s="136">
        <v>0</v>
      </c>
      <c r="K490" s="136">
        <v>0</v>
      </c>
      <c r="L490" s="136">
        <f>VLOOKUP($C490,ข้อมูลพื้นฐานรพ_สป_ณสค61!$C$2:$S$897,17,0)</f>
        <v>0</v>
      </c>
      <c r="M490" s="137">
        <v>1</v>
      </c>
    </row>
    <row r="491" spans="1:13" x14ac:dyDescent="0.4">
      <c r="A491" s="4">
        <v>7</v>
      </c>
      <c r="B491" s="3" t="s">
        <v>1490</v>
      </c>
      <c r="C491" s="89">
        <v>27990</v>
      </c>
      <c r="D491" s="3" t="s">
        <v>2477</v>
      </c>
      <c r="E491" s="4" t="s">
        <v>953</v>
      </c>
      <c r="F491" s="140" t="s">
        <v>980</v>
      </c>
      <c r="G491" s="140">
        <v>0</v>
      </c>
      <c r="H491" s="136">
        <v>0</v>
      </c>
      <c r="I491" s="136">
        <v>0</v>
      </c>
      <c r="J491" s="136">
        <v>0</v>
      </c>
      <c r="K491" s="136">
        <v>0</v>
      </c>
      <c r="L491" s="136">
        <f>VLOOKUP($C491,ข้อมูลพื้นฐานรพ_สป_ณสค61!$C$2:$S$897,17,0)</f>
        <v>0</v>
      </c>
      <c r="M491" s="137">
        <v>1</v>
      </c>
    </row>
    <row r="492" spans="1:13" x14ac:dyDescent="0.4">
      <c r="A492" s="4">
        <v>8</v>
      </c>
      <c r="B492" s="3" t="s">
        <v>1511</v>
      </c>
      <c r="C492" s="89">
        <v>10711</v>
      </c>
      <c r="D492" s="3" t="s">
        <v>2478</v>
      </c>
      <c r="E492" s="4" t="s">
        <v>986</v>
      </c>
      <c r="F492" s="4" t="s">
        <v>1013</v>
      </c>
      <c r="G492" s="4">
        <v>345</v>
      </c>
      <c r="H492" s="135">
        <v>89.031566408576495</v>
      </c>
      <c r="I492" s="135">
        <v>93.555687909469896</v>
      </c>
      <c r="J492" s="135">
        <v>105.286480047647</v>
      </c>
      <c r="K492" s="135">
        <v>70.27</v>
      </c>
      <c r="L492" s="135">
        <f>VLOOKUP($C492,ข้อมูลพื้นฐานรพ_สป_ณสค61!$C$2:$S$897,17,0)</f>
        <v>87.113758189398453</v>
      </c>
      <c r="M492" s="3">
        <f t="shared" si="7"/>
        <v>1</v>
      </c>
    </row>
    <row r="493" spans="1:13" x14ac:dyDescent="0.4">
      <c r="A493" s="4">
        <v>8</v>
      </c>
      <c r="B493" s="3" t="s">
        <v>1511</v>
      </c>
      <c r="C493" s="89">
        <v>11104</v>
      </c>
      <c r="D493" s="3" t="s">
        <v>2479</v>
      </c>
      <c r="E493" s="4" t="s">
        <v>953</v>
      </c>
      <c r="F493" s="4" t="s">
        <v>958</v>
      </c>
      <c r="G493" s="4">
        <v>50</v>
      </c>
      <c r="H493" s="135">
        <v>68.890410958904098</v>
      </c>
      <c r="I493" s="135">
        <v>30.849315068493201</v>
      </c>
      <c r="J493" s="135">
        <v>34.4547945205479</v>
      </c>
      <c r="K493" s="135">
        <v>29.15</v>
      </c>
      <c r="L493" s="135">
        <f>VLOOKUP($C493,ข้อมูลพื้นฐานรพ_สป_ณสค61!$C$2:$S$897,17,0)</f>
        <v>34.613698630136987</v>
      </c>
      <c r="M493" s="3">
        <f t="shared" si="7"/>
        <v>0</v>
      </c>
    </row>
    <row r="494" spans="1:13" x14ac:dyDescent="0.4">
      <c r="A494" s="4">
        <v>8</v>
      </c>
      <c r="B494" s="3" t="s">
        <v>1511</v>
      </c>
      <c r="C494" s="89">
        <v>11105</v>
      </c>
      <c r="D494" s="3" t="s">
        <v>2480</v>
      </c>
      <c r="E494" s="4" t="s">
        <v>953</v>
      </c>
      <c r="F494" s="4" t="s">
        <v>958</v>
      </c>
      <c r="G494" s="4">
        <v>40</v>
      </c>
      <c r="H494" s="135">
        <v>68.958904109589</v>
      </c>
      <c r="I494" s="135">
        <v>50.157534246575302</v>
      </c>
      <c r="J494" s="135">
        <v>34.541095890411</v>
      </c>
      <c r="K494" s="135">
        <v>47.18</v>
      </c>
      <c r="L494" s="135">
        <f>VLOOKUP($C494,ข้อมูลพื้นฐานรพ_สป_ณสค61!$C$2:$S$897,17,0)</f>
        <v>54.089041095890408</v>
      </c>
      <c r="M494" s="3">
        <f t="shared" si="7"/>
        <v>0</v>
      </c>
    </row>
    <row r="495" spans="1:13" x14ac:dyDescent="0.4">
      <c r="A495" s="4">
        <v>8</v>
      </c>
      <c r="B495" s="3" t="s">
        <v>1511</v>
      </c>
      <c r="C495" s="89">
        <v>11106</v>
      </c>
      <c r="D495" s="3" t="s">
        <v>2481</v>
      </c>
      <c r="E495" s="4" t="s">
        <v>953</v>
      </c>
      <c r="F495" s="4" t="s">
        <v>958</v>
      </c>
      <c r="G495" s="4">
        <v>43</v>
      </c>
      <c r="H495" s="135">
        <v>54.061643835616401</v>
      </c>
      <c r="I495" s="135">
        <v>33.743230328129997</v>
      </c>
      <c r="J495" s="135">
        <v>49.442497610704002</v>
      </c>
      <c r="K495" s="135">
        <v>38.36</v>
      </c>
      <c r="L495" s="135">
        <f>VLOOKUP($C495,ข้อมูลพื้นฐานรพ_สป_ณสค61!$C$2:$S$897,17,0)</f>
        <v>42.427524689391525</v>
      </c>
      <c r="M495" s="3">
        <f t="shared" si="7"/>
        <v>0</v>
      </c>
    </row>
    <row r="496" spans="1:13" x14ac:dyDescent="0.4">
      <c r="A496" s="4">
        <v>8</v>
      </c>
      <c r="B496" s="3" t="s">
        <v>1511</v>
      </c>
      <c r="C496" s="89">
        <v>11107</v>
      </c>
      <c r="D496" s="3" t="s">
        <v>2482</v>
      </c>
      <c r="E496" s="4" t="s">
        <v>953</v>
      </c>
      <c r="F496" s="4" t="s">
        <v>958</v>
      </c>
      <c r="G496" s="4">
        <v>30</v>
      </c>
      <c r="H496" s="135">
        <v>32.593607305936096</v>
      </c>
      <c r="I496" s="135">
        <v>23.953033268101802</v>
      </c>
      <c r="J496" s="135">
        <v>23.750815394650999</v>
      </c>
      <c r="K496" s="135">
        <v>17.59</v>
      </c>
      <c r="L496" s="135">
        <f>VLOOKUP($C496,ข้อมูลพื้นฐานรพ_สป_ณสค61!$C$2:$S$897,17,0)</f>
        <v>29.269406392694062</v>
      </c>
      <c r="M496" s="3">
        <f t="shared" si="7"/>
        <v>0</v>
      </c>
    </row>
    <row r="497" spans="1:13" x14ac:dyDescent="0.4">
      <c r="A497" s="4">
        <v>8</v>
      </c>
      <c r="B497" s="3" t="s">
        <v>1511</v>
      </c>
      <c r="C497" s="89">
        <v>11108</v>
      </c>
      <c r="D497" s="3" t="s">
        <v>2483</v>
      </c>
      <c r="E497" s="4" t="s">
        <v>953</v>
      </c>
      <c r="F497" s="4" t="s">
        <v>958</v>
      </c>
      <c r="G497" s="4">
        <v>46</v>
      </c>
      <c r="H497" s="135">
        <v>39.383561643835598</v>
      </c>
      <c r="I497" s="135">
        <v>59.815366289457998</v>
      </c>
      <c r="J497" s="135">
        <v>61.667659321024402</v>
      </c>
      <c r="K497" s="135">
        <v>46.46</v>
      </c>
      <c r="L497" s="135">
        <f>VLOOKUP($C497,ข้อมูลพื้นฐานรพ_สป_ณสค61!$C$2:$S$897,17,0)</f>
        <v>48.880285884455034</v>
      </c>
      <c r="M497" s="3">
        <f t="shared" si="7"/>
        <v>0</v>
      </c>
    </row>
    <row r="498" spans="1:13" x14ac:dyDescent="0.4">
      <c r="A498" s="4">
        <v>8</v>
      </c>
      <c r="B498" s="3" t="s">
        <v>1511</v>
      </c>
      <c r="C498" s="89">
        <v>11109</v>
      </c>
      <c r="D498" s="3" t="s">
        <v>2484</v>
      </c>
      <c r="E498" s="4" t="s">
        <v>953</v>
      </c>
      <c r="F498" s="4" t="s">
        <v>958</v>
      </c>
      <c r="G498" s="4">
        <v>59</v>
      </c>
      <c r="H498" s="135">
        <v>68.958904109589</v>
      </c>
      <c r="I498" s="135">
        <v>52.913861156257298</v>
      </c>
      <c r="J498" s="135">
        <v>57.246343162293897</v>
      </c>
      <c r="K498" s="135">
        <v>70.489999999999995</v>
      </c>
      <c r="L498" s="135">
        <f>VLOOKUP($C498,ข้อมูลพื้นฐานรพ_สป_ณสค61!$C$2:$S$897,17,0)</f>
        <v>56.03900626886464</v>
      </c>
      <c r="M498" s="3">
        <f t="shared" si="7"/>
        <v>0</v>
      </c>
    </row>
    <row r="499" spans="1:13" x14ac:dyDescent="0.4">
      <c r="A499" s="4">
        <v>8</v>
      </c>
      <c r="B499" s="3" t="s">
        <v>1511</v>
      </c>
      <c r="C499" s="89">
        <v>11110</v>
      </c>
      <c r="D499" s="3" t="s">
        <v>2485</v>
      </c>
      <c r="E499" s="4" t="s">
        <v>953</v>
      </c>
      <c r="F499" s="4" t="s">
        <v>954</v>
      </c>
      <c r="G499" s="4">
        <v>80</v>
      </c>
      <c r="H499" s="135">
        <v>84.671232876712295</v>
      </c>
      <c r="I499" s="135">
        <v>62.767123287671197</v>
      </c>
      <c r="J499" s="135">
        <v>59.085616438356197</v>
      </c>
      <c r="K499" s="135">
        <v>57.32</v>
      </c>
      <c r="L499" s="135">
        <f>VLOOKUP($C499,ข้อมูลพื้นฐานรพ_สป_ณสค61!$C$2:$S$897,17,0)</f>
        <v>79.726027397260268</v>
      </c>
      <c r="M499" s="3">
        <f t="shared" si="7"/>
        <v>0</v>
      </c>
    </row>
    <row r="500" spans="1:13" x14ac:dyDescent="0.4">
      <c r="A500" s="4">
        <v>8</v>
      </c>
      <c r="B500" s="3" t="s">
        <v>1511</v>
      </c>
      <c r="C500" s="89">
        <v>11111</v>
      </c>
      <c r="D500" s="3" t="s">
        <v>2486</v>
      </c>
      <c r="E500" s="4" t="s">
        <v>953</v>
      </c>
      <c r="F500" s="4" t="s">
        <v>958</v>
      </c>
      <c r="G500" s="4">
        <v>29</v>
      </c>
      <c r="H500" s="135">
        <v>48.798980567059601</v>
      </c>
      <c r="I500" s="135">
        <v>50.713770728190298</v>
      </c>
      <c r="J500" s="135">
        <v>42.963229992790197</v>
      </c>
      <c r="K500" s="135">
        <v>39.26</v>
      </c>
      <c r="L500" s="135">
        <f>VLOOKUP($C500,ข้อมูลพื้นฐานรพ_สป_ณสค61!$C$2:$S$897,17,0)</f>
        <v>68.540387340576288</v>
      </c>
      <c r="M500" s="3">
        <f t="shared" si="7"/>
        <v>0</v>
      </c>
    </row>
    <row r="501" spans="1:13" x14ac:dyDescent="0.4">
      <c r="A501" s="4">
        <v>8</v>
      </c>
      <c r="B501" s="3" t="s">
        <v>1511</v>
      </c>
      <c r="C501" s="89">
        <v>11112</v>
      </c>
      <c r="D501" s="3" t="s">
        <v>2487</v>
      </c>
      <c r="E501" s="4" t="s">
        <v>953</v>
      </c>
      <c r="F501" s="4" t="s">
        <v>958</v>
      </c>
      <c r="G501" s="4">
        <v>40</v>
      </c>
      <c r="H501" s="135">
        <v>57.5342465753425</v>
      </c>
      <c r="I501" s="135">
        <v>42.917808219178099</v>
      </c>
      <c r="J501" s="135">
        <v>54.075342465753401</v>
      </c>
      <c r="K501" s="135">
        <v>60.45</v>
      </c>
      <c r="L501" s="135">
        <f>VLOOKUP($C501,ข้อมูลพื้นฐานรพ_สป_ณสค61!$C$2:$S$897,17,0)</f>
        <v>73.671232876712324</v>
      </c>
      <c r="M501" s="3">
        <f t="shared" si="7"/>
        <v>0</v>
      </c>
    </row>
    <row r="502" spans="1:13" x14ac:dyDescent="0.4">
      <c r="A502" s="4">
        <v>8</v>
      </c>
      <c r="B502" s="3" t="s">
        <v>1511</v>
      </c>
      <c r="C502" s="89">
        <v>11451</v>
      </c>
      <c r="D502" s="3" t="s">
        <v>2488</v>
      </c>
      <c r="E502" s="4" t="s">
        <v>953</v>
      </c>
      <c r="F502" s="4" t="s">
        <v>961</v>
      </c>
      <c r="G502" s="4">
        <v>108</v>
      </c>
      <c r="H502" s="135">
        <v>52.8333333333333</v>
      </c>
      <c r="I502" s="135">
        <v>44.206169311126402</v>
      </c>
      <c r="J502" s="135">
        <v>38.239873854341198</v>
      </c>
      <c r="K502" s="135">
        <v>37.85</v>
      </c>
      <c r="L502" s="135">
        <f>VLOOKUP($C502,ข้อมูลพื้นฐานรพ_สป_ณสค61!$C$2:$S$897,17,0)</f>
        <v>64.495180111618467</v>
      </c>
      <c r="M502" s="3">
        <f t="shared" si="7"/>
        <v>0</v>
      </c>
    </row>
    <row r="503" spans="1:13" x14ac:dyDescent="0.4">
      <c r="A503" s="4">
        <v>8</v>
      </c>
      <c r="B503" s="3" t="s">
        <v>1511</v>
      </c>
      <c r="C503" s="89">
        <v>40840</v>
      </c>
      <c r="D503" s="3" t="s">
        <v>2489</v>
      </c>
      <c r="E503" s="4" t="s">
        <v>953</v>
      </c>
      <c r="F503" s="4" t="s">
        <v>980</v>
      </c>
      <c r="G503" s="4">
        <v>10</v>
      </c>
      <c r="H503" s="135">
        <v>0</v>
      </c>
      <c r="I503" s="135">
        <v>0</v>
      </c>
      <c r="J503" s="135">
        <v>0</v>
      </c>
      <c r="K503" s="135">
        <v>0</v>
      </c>
      <c r="L503" s="135">
        <f>VLOOKUP($C503,ข้อมูลพื้นฐานรพ_สป_ณสค61!$C$2:$S$897,17,0)</f>
        <v>55.123287671232873</v>
      </c>
      <c r="M503" s="3">
        <f t="shared" si="7"/>
        <v>0</v>
      </c>
    </row>
    <row r="504" spans="1:13" x14ac:dyDescent="0.4">
      <c r="A504" s="4">
        <v>8</v>
      </c>
      <c r="B504" s="3" t="s">
        <v>1524</v>
      </c>
      <c r="C504" s="89">
        <v>11040</v>
      </c>
      <c r="D504" s="3" t="s">
        <v>2490</v>
      </c>
      <c r="E504" s="4" t="s">
        <v>986</v>
      </c>
      <c r="F504" s="4" t="s">
        <v>1013</v>
      </c>
      <c r="G504" s="4">
        <v>200</v>
      </c>
      <c r="H504" s="135">
        <v>81.612524461839499</v>
      </c>
      <c r="I504" s="135">
        <v>94.342074363992197</v>
      </c>
      <c r="J504" s="135">
        <v>75.971819960861097</v>
      </c>
      <c r="K504" s="135">
        <v>87.25</v>
      </c>
      <c r="L504" s="135">
        <f>VLOOKUP($C504,ข้อมูลพื้นฐานรพ_สป_ณสค61!$C$2:$S$897,17,0)</f>
        <v>91.916438356164377</v>
      </c>
      <c r="M504" s="3">
        <f t="shared" si="7"/>
        <v>1</v>
      </c>
    </row>
    <row r="505" spans="1:13" x14ac:dyDescent="0.4">
      <c r="A505" s="4">
        <v>8</v>
      </c>
      <c r="B505" s="3" t="s">
        <v>1524</v>
      </c>
      <c r="C505" s="89">
        <v>11041</v>
      </c>
      <c r="D505" s="3" t="s">
        <v>2491</v>
      </c>
      <c r="E505" s="4" t="s">
        <v>953</v>
      </c>
      <c r="F505" s="4" t="s">
        <v>958</v>
      </c>
      <c r="G505" s="4">
        <v>42</v>
      </c>
      <c r="H505" s="135">
        <v>68.8505062537225</v>
      </c>
      <c r="I505" s="135">
        <v>72.960095294818302</v>
      </c>
      <c r="J505" s="135">
        <v>57.6057176891007</v>
      </c>
      <c r="K505" s="135">
        <v>54.58</v>
      </c>
      <c r="L505" s="135">
        <f>VLOOKUP($C505,ข้อมูลพื้นฐานรพ_สป_ณสค61!$C$2:$S$897,17,0)</f>
        <v>76.621004566210047</v>
      </c>
      <c r="M505" s="3">
        <f t="shared" si="7"/>
        <v>0</v>
      </c>
    </row>
    <row r="506" spans="1:13" x14ac:dyDescent="0.4">
      <c r="A506" s="4">
        <v>8</v>
      </c>
      <c r="B506" s="3" t="s">
        <v>1524</v>
      </c>
      <c r="C506" s="89">
        <v>11043</v>
      </c>
      <c r="D506" s="3" t="s">
        <v>2492</v>
      </c>
      <c r="E506" s="4" t="s">
        <v>953</v>
      </c>
      <c r="F506" s="4" t="s">
        <v>958</v>
      </c>
      <c r="G506" s="4">
        <v>56</v>
      </c>
      <c r="H506" s="135">
        <v>71.836545159043396</v>
      </c>
      <c r="I506" s="135">
        <v>72.964940794056204</v>
      </c>
      <c r="J506" s="135">
        <v>73.498955189226805</v>
      </c>
      <c r="K506" s="135">
        <v>49.8</v>
      </c>
      <c r="L506" s="135">
        <f>VLOOKUP($C506,ข้อมูลพื้นฐานรพ_สป_ณสค61!$C$2:$S$897,17,0)</f>
        <v>38.11643835616438</v>
      </c>
      <c r="M506" s="3">
        <f t="shared" si="7"/>
        <v>0</v>
      </c>
    </row>
    <row r="507" spans="1:13" x14ac:dyDescent="0.4">
      <c r="A507" s="4">
        <v>8</v>
      </c>
      <c r="B507" s="3" t="s">
        <v>1524</v>
      </c>
      <c r="C507" s="89">
        <v>11046</v>
      </c>
      <c r="D507" s="3" t="s">
        <v>2493</v>
      </c>
      <c r="E507" s="4" t="s">
        <v>953</v>
      </c>
      <c r="F507" s="4" t="s">
        <v>954</v>
      </c>
      <c r="G507" s="4">
        <v>96</v>
      </c>
      <c r="H507" s="135">
        <v>85.017700477143293</v>
      </c>
      <c r="I507" s="135">
        <v>65.769540692989494</v>
      </c>
      <c r="J507" s="135">
        <v>49.598710717163598</v>
      </c>
      <c r="K507" s="135">
        <v>76.86</v>
      </c>
      <c r="L507" s="135">
        <f>VLOOKUP($C507,ข้อมูลพื้นฐานรพ_สป_ณสค61!$C$2:$S$897,17,0)</f>
        <v>76.055936073059357</v>
      </c>
      <c r="M507" s="3">
        <f t="shared" si="7"/>
        <v>0</v>
      </c>
    </row>
    <row r="508" spans="1:13" x14ac:dyDescent="0.4">
      <c r="A508" s="4">
        <v>8</v>
      </c>
      <c r="B508" s="3" t="s">
        <v>1524</v>
      </c>
      <c r="C508" s="89">
        <v>11047</v>
      </c>
      <c r="D508" s="3" t="s">
        <v>2494</v>
      </c>
      <c r="E508" s="4" t="s">
        <v>953</v>
      </c>
      <c r="F508" s="4" t="s">
        <v>958</v>
      </c>
      <c r="G508" s="4">
        <v>38</v>
      </c>
      <c r="H508" s="135">
        <v>89.134647510858699</v>
      </c>
      <c r="I508" s="135">
        <v>38.269646719538599</v>
      </c>
      <c r="J508" s="135">
        <v>89.949531362653204</v>
      </c>
      <c r="K508" s="135">
        <v>56.76</v>
      </c>
      <c r="L508" s="135">
        <f>VLOOKUP($C508,ข้อมูลพื้นฐานรพ_สป_ณสค61!$C$2:$S$897,17,0)</f>
        <v>62.595529920692144</v>
      </c>
      <c r="M508" s="3">
        <f t="shared" si="7"/>
        <v>0</v>
      </c>
    </row>
    <row r="509" spans="1:13" x14ac:dyDescent="0.4">
      <c r="A509" s="4">
        <v>8</v>
      </c>
      <c r="B509" s="3" t="s">
        <v>1524</v>
      </c>
      <c r="C509" s="89">
        <v>11048</v>
      </c>
      <c r="D509" s="3" t="s">
        <v>2495</v>
      </c>
      <c r="E509" s="4" t="s">
        <v>953</v>
      </c>
      <c r="F509" s="4" t="s">
        <v>958</v>
      </c>
      <c r="G509" s="4">
        <v>62</v>
      </c>
      <c r="H509" s="135">
        <v>68.595218909481602</v>
      </c>
      <c r="I509" s="135">
        <v>70.224657534246603</v>
      </c>
      <c r="J509" s="135">
        <v>73.512328767123293</v>
      </c>
      <c r="K509" s="135">
        <v>67.14</v>
      </c>
      <c r="L509" s="135">
        <f>VLOOKUP($C509,ข้อมูลพื้นฐานรพ_สป_ณสค61!$C$2:$S$897,17,0)</f>
        <v>68.555015466195314</v>
      </c>
      <c r="M509" s="3">
        <f t="shared" si="7"/>
        <v>0</v>
      </c>
    </row>
    <row r="510" spans="1:13" x14ac:dyDescent="0.4">
      <c r="A510" s="4">
        <v>8</v>
      </c>
      <c r="B510" s="3" t="s">
        <v>1524</v>
      </c>
      <c r="C510" s="89">
        <v>11049</v>
      </c>
      <c r="D510" s="3" t="s">
        <v>2496</v>
      </c>
      <c r="E510" s="4" t="s">
        <v>953</v>
      </c>
      <c r="F510" s="4" t="s">
        <v>958</v>
      </c>
      <c r="G510" s="4">
        <v>38</v>
      </c>
      <c r="H510" s="135">
        <v>50.821917808219197</v>
      </c>
      <c r="I510" s="135">
        <v>51.110310021629402</v>
      </c>
      <c r="J510" s="135">
        <v>68.096611391492402</v>
      </c>
      <c r="K510" s="135">
        <v>67.53</v>
      </c>
      <c r="L510" s="135">
        <f>VLOOKUP($C510,ข้อมูลพื้นฐานรพ_สป_ณสค61!$C$2:$S$897,17,0)</f>
        <v>67.166546503244419</v>
      </c>
      <c r="M510" s="3">
        <f t="shared" si="7"/>
        <v>0</v>
      </c>
    </row>
    <row r="511" spans="1:13" x14ac:dyDescent="0.4">
      <c r="A511" s="4">
        <v>8</v>
      </c>
      <c r="B511" s="3" t="s">
        <v>1524</v>
      </c>
      <c r="C511" s="89">
        <v>11050</v>
      </c>
      <c r="D511" s="3" t="s">
        <v>2497</v>
      </c>
      <c r="E511" s="4" t="s">
        <v>953</v>
      </c>
      <c r="F511" s="4" t="s">
        <v>980</v>
      </c>
      <c r="G511" s="4">
        <v>32</v>
      </c>
      <c r="H511" s="135">
        <v>52.091324200913199</v>
      </c>
      <c r="I511" s="135">
        <v>31.660958904109599</v>
      </c>
      <c r="J511" s="135">
        <v>87.226027397260296</v>
      </c>
      <c r="K511" s="135">
        <v>56.01</v>
      </c>
      <c r="L511" s="135">
        <f>VLOOKUP($C511,ข้อมูลพื้นฐานรพ_สป_ณสค61!$C$2:$S$897,17,0)</f>
        <v>26.883561643835616</v>
      </c>
      <c r="M511" s="3">
        <f t="shared" si="7"/>
        <v>0</v>
      </c>
    </row>
    <row r="512" spans="1:13" x14ac:dyDescent="0.4">
      <c r="A512" s="4">
        <v>8</v>
      </c>
      <c r="B512" s="3" t="s">
        <v>1533</v>
      </c>
      <c r="C512" s="89">
        <v>10705</v>
      </c>
      <c r="D512" s="3" t="s">
        <v>2498</v>
      </c>
      <c r="E512" s="4" t="s">
        <v>986</v>
      </c>
      <c r="F512" s="4" t="s">
        <v>1013</v>
      </c>
      <c r="G512" s="4">
        <v>464</v>
      </c>
      <c r="H512" s="135">
        <v>112.13589586315</v>
      </c>
      <c r="I512" s="135">
        <v>102.305126461349</v>
      </c>
      <c r="J512" s="135">
        <v>102.123125748891</v>
      </c>
      <c r="K512" s="135">
        <v>89.03</v>
      </c>
      <c r="L512" s="135">
        <f>VLOOKUP($C512,ข้อมูลพื้นฐานรพ_สป_ณสค61!$C$2:$S$897,17,0)</f>
        <v>105.09447331128956</v>
      </c>
      <c r="M512" s="3">
        <f t="shared" si="7"/>
        <v>1</v>
      </c>
    </row>
    <row r="513" spans="1:13" x14ac:dyDescent="0.4">
      <c r="A513" s="4">
        <v>8</v>
      </c>
      <c r="B513" s="3" t="s">
        <v>1533</v>
      </c>
      <c r="C513" s="89">
        <v>11030</v>
      </c>
      <c r="D513" s="3" t="s">
        <v>2499</v>
      </c>
      <c r="E513" s="4" t="s">
        <v>953</v>
      </c>
      <c r="F513" s="4" t="s">
        <v>958</v>
      </c>
      <c r="G513" s="4">
        <v>31</v>
      </c>
      <c r="H513" s="135">
        <v>45.260273972602697</v>
      </c>
      <c r="I513" s="135">
        <v>61.166593018117503</v>
      </c>
      <c r="J513" s="135">
        <v>54.829871851524501</v>
      </c>
      <c r="K513" s="135">
        <v>52.69</v>
      </c>
      <c r="L513" s="135">
        <f>VLOOKUP($C513,ข้อมูลพื้นฐานรพ_สป_ณสค61!$C$2:$S$897,17,0)</f>
        <v>70.243040212107815</v>
      </c>
      <c r="M513" s="3">
        <f t="shared" si="7"/>
        <v>0</v>
      </c>
    </row>
    <row r="514" spans="1:13" x14ac:dyDescent="0.4">
      <c r="A514" s="4">
        <v>8</v>
      </c>
      <c r="B514" s="3" t="s">
        <v>1533</v>
      </c>
      <c r="C514" s="89">
        <v>11031</v>
      </c>
      <c r="D514" s="3" t="s">
        <v>2500</v>
      </c>
      <c r="E514" s="4" t="s">
        <v>953</v>
      </c>
      <c r="F514" s="4" t="s">
        <v>958</v>
      </c>
      <c r="G514" s="4">
        <v>60</v>
      </c>
      <c r="H514" s="135">
        <v>80.937595129376007</v>
      </c>
      <c r="I514" s="135">
        <v>58.684931506849303</v>
      </c>
      <c r="J514" s="135">
        <v>66.488584474885798</v>
      </c>
      <c r="K514" s="135">
        <v>61.58</v>
      </c>
      <c r="L514" s="135">
        <f>VLOOKUP($C514,ข้อมูลพื้นฐานรพ_สป_ณสค61!$C$2:$S$897,17,0)</f>
        <v>78.867579908675793</v>
      </c>
      <c r="M514" s="3">
        <f t="shared" si="7"/>
        <v>0</v>
      </c>
    </row>
    <row r="515" spans="1:13" x14ac:dyDescent="0.4">
      <c r="A515" s="4">
        <v>8</v>
      </c>
      <c r="B515" s="3" t="s">
        <v>1533</v>
      </c>
      <c r="C515" s="89">
        <v>11032</v>
      </c>
      <c r="D515" s="3" t="s">
        <v>2501</v>
      </c>
      <c r="E515" s="4" t="s">
        <v>953</v>
      </c>
      <c r="F515" s="4" t="s">
        <v>958</v>
      </c>
      <c r="G515" s="4">
        <v>41</v>
      </c>
      <c r="H515" s="135">
        <v>63.590789857184497</v>
      </c>
      <c r="I515" s="135">
        <v>82.051453391246199</v>
      </c>
      <c r="J515" s="135">
        <v>95.723354493818903</v>
      </c>
      <c r="K515" s="135">
        <v>75.08</v>
      </c>
      <c r="L515" s="135">
        <f>VLOOKUP($C515,ข้อมูลพื้นฐานรพ_สป_ณสค61!$C$2:$S$897,17,0)</f>
        <v>102.94687604410291</v>
      </c>
      <c r="M515" s="3">
        <f t="shared" ref="M515:M578" si="8">IF(L515&gt;=80,1,0)</f>
        <v>1</v>
      </c>
    </row>
    <row r="516" spans="1:13" x14ac:dyDescent="0.4">
      <c r="A516" s="4">
        <v>8</v>
      </c>
      <c r="B516" s="3" t="s">
        <v>1533</v>
      </c>
      <c r="C516" s="89">
        <v>11033</v>
      </c>
      <c r="D516" s="3" t="s">
        <v>2502</v>
      </c>
      <c r="E516" s="4" t="s">
        <v>953</v>
      </c>
      <c r="F516" s="4" t="s">
        <v>980</v>
      </c>
      <c r="G516" s="4">
        <v>26</v>
      </c>
      <c r="H516" s="135">
        <v>50.282030620467403</v>
      </c>
      <c r="I516" s="135">
        <v>13.445732349841901</v>
      </c>
      <c r="J516" s="135">
        <v>30.7586933614331</v>
      </c>
      <c r="K516" s="135">
        <v>34.520000000000003</v>
      </c>
      <c r="L516" s="135">
        <f>VLOOKUP($C516,ข้อมูลพื้นฐานรพ_สป_ณสค61!$C$2:$S$897,17,0)</f>
        <v>35.384615384615387</v>
      </c>
      <c r="M516" s="3">
        <f t="shared" si="8"/>
        <v>0</v>
      </c>
    </row>
    <row r="517" spans="1:13" x14ac:dyDescent="0.4">
      <c r="A517" s="4">
        <v>8</v>
      </c>
      <c r="B517" s="3" t="s">
        <v>1533</v>
      </c>
      <c r="C517" s="89">
        <v>11034</v>
      </c>
      <c r="D517" s="3" t="s">
        <v>2503</v>
      </c>
      <c r="E517" s="4" t="s">
        <v>953</v>
      </c>
      <c r="F517" s="4" t="s">
        <v>958</v>
      </c>
      <c r="G517" s="4">
        <v>34</v>
      </c>
      <c r="H517" s="135">
        <v>39.461187214611897</v>
      </c>
      <c r="I517" s="135">
        <v>23.199033037872699</v>
      </c>
      <c r="J517" s="135">
        <v>28.3642224012893</v>
      </c>
      <c r="K517" s="135">
        <v>29.67</v>
      </c>
      <c r="L517" s="135">
        <f>VLOOKUP($C517,ข้อมูลพื้นฐานรพ_สป_ณสค61!$C$2:$S$897,17,0)</f>
        <v>35.914585012087024</v>
      </c>
      <c r="M517" s="3">
        <f t="shared" si="8"/>
        <v>0</v>
      </c>
    </row>
    <row r="518" spans="1:13" x14ac:dyDescent="0.4">
      <c r="A518" s="4">
        <v>8</v>
      </c>
      <c r="B518" s="3" t="s">
        <v>1533</v>
      </c>
      <c r="C518" s="89">
        <v>11035</v>
      </c>
      <c r="D518" s="3" t="s">
        <v>2504</v>
      </c>
      <c r="E518" s="4" t="s">
        <v>953</v>
      </c>
      <c r="F518" s="4" t="s">
        <v>958</v>
      </c>
      <c r="G518" s="4">
        <v>64</v>
      </c>
      <c r="H518" s="135">
        <v>83.785388127853906</v>
      </c>
      <c r="I518" s="135">
        <v>63.899828767123303</v>
      </c>
      <c r="J518" s="135">
        <v>71.896404109589</v>
      </c>
      <c r="K518" s="135">
        <v>44.07</v>
      </c>
      <c r="L518" s="135">
        <f>VLOOKUP($C518,ข้อมูลพื้นฐานรพ_สป_ณสค61!$C$2:$S$897,17,0)</f>
        <v>65.976027397260268</v>
      </c>
      <c r="M518" s="3">
        <f t="shared" si="8"/>
        <v>0</v>
      </c>
    </row>
    <row r="519" spans="1:13" x14ac:dyDescent="0.4">
      <c r="A519" s="4">
        <v>8</v>
      </c>
      <c r="B519" s="3" t="s">
        <v>1533</v>
      </c>
      <c r="C519" s="89">
        <v>11036</v>
      </c>
      <c r="D519" s="3" t="s">
        <v>2505</v>
      </c>
      <c r="E519" s="4" t="s">
        <v>953</v>
      </c>
      <c r="F519" s="4" t="s">
        <v>954</v>
      </c>
      <c r="G519" s="4">
        <v>113</v>
      </c>
      <c r="H519" s="135">
        <v>65.462480300642497</v>
      </c>
      <c r="I519" s="135">
        <v>59.330827979148999</v>
      </c>
      <c r="J519" s="135">
        <v>58.2858528306461</v>
      </c>
      <c r="K519" s="135">
        <v>59.92</v>
      </c>
      <c r="L519" s="135">
        <f>VLOOKUP($C519,ข้อมูลพื้นฐานรพ_สป_ณสค61!$C$2:$S$897,17,0)</f>
        <v>68.621651109225354</v>
      </c>
      <c r="M519" s="3">
        <f t="shared" si="8"/>
        <v>0</v>
      </c>
    </row>
    <row r="520" spans="1:13" x14ac:dyDescent="0.4">
      <c r="A520" s="4">
        <v>8</v>
      </c>
      <c r="B520" s="3" t="s">
        <v>1533</v>
      </c>
      <c r="C520" s="89">
        <v>11037</v>
      </c>
      <c r="D520" s="3" t="s">
        <v>2506</v>
      </c>
      <c r="E520" s="4" t="s">
        <v>953</v>
      </c>
      <c r="F520" s="4" t="s">
        <v>958</v>
      </c>
      <c r="G520" s="4">
        <v>51</v>
      </c>
      <c r="H520" s="135">
        <v>77.691780821917803</v>
      </c>
      <c r="I520" s="135">
        <v>67.005103411227495</v>
      </c>
      <c r="J520" s="135">
        <v>52.0762825678217</v>
      </c>
      <c r="K520" s="135">
        <v>51.04</v>
      </c>
      <c r="L520" s="135">
        <f>VLOOKUP($C520,ข้อมูลพื้นฐานรพ_สป_ณสค61!$C$2:$S$897,17,0)</f>
        <v>51.775449905989795</v>
      </c>
      <c r="M520" s="3">
        <f t="shared" si="8"/>
        <v>0</v>
      </c>
    </row>
    <row r="521" spans="1:13" x14ac:dyDescent="0.4">
      <c r="A521" s="4">
        <v>8</v>
      </c>
      <c r="B521" s="3" t="s">
        <v>1533</v>
      </c>
      <c r="C521" s="89">
        <v>11038</v>
      </c>
      <c r="D521" s="3" t="s">
        <v>2507</v>
      </c>
      <c r="E521" s="4" t="s">
        <v>953</v>
      </c>
      <c r="F521" s="4" t="s">
        <v>958</v>
      </c>
      <c r="G521" s="4">
        <v>30</v>
      </c>
      <c r="H521" s="135">
        <v>64.593607305936104</v>
      </c>
      <c r="I521" s="135">
        <v>65.607305936073104</v>
      </c>
      <c r="J521" s="135">
        <v>60</v>
      </c>
      <c r="K521" s="135">
        <v>76.2</v>
      </c>
      <c r="L521" s="135">
        <f>VLOOKUP($C521,ข้อมูลพื้นฐานรพ_สป_ณสค61!$C$2:$S$897,17,0)</f>
        <v>82.958904109589042</v>
      </c>
      <c r="M521" s="3">
        <f t="shared" si="8"/>
        <v>1</v>
      </c>
    </row>
    <row r="522" spans="1:13" x14ac:dyDescent="0.4">
      <c r="A522" s="4">
        <v>8</v>
      </c>
      <c r="B522" s="3" t="s">
        <v>1533</v>
      </c>
      <c r="C522" s="89">
        <v>11039</v>
      </c>
      <c r="D522" s="3" t="s">
        <v>2508</v>
      </c>
      <c r="E522" s="4" t="s">
        <v>953</v>
      </c>
      <c r="F522" s="4" t="s">
        <v>958</v>
      </c>
      <c r="G522" s="4">
        <v>44</v>
      </c>
      <c r="H522" s="135">
        <v>70.714711137581901</v>
      </c>
      <c r="I522" s="135">
        <v>57.011207970112103</v>
      </c>
      <c r="J522" s="135">
        <v>61.5068493150685</v>
      </c>
      <c r="K522" s="135">
        <v>56.78</v>
      </c>
      <c r="L522" s="135">
        <f>VLOOKUP($C522,ข้อมูลพื้นฐานรพ_สป_ณสค61!$C$2:$S$897,17,0)</f>
        <v>60.541718555417184</v>
      </c>
      <c r="M522" s="3">
        <f t="shared" si="8"/>
        <v>0</v>
      </c>
    </row>
    <row r="523" spans="1:13" x14ac:dyDescent="0.4">
      <c r="A523" s="4">
        <v>8</v>
      </c>
      <c r="B523" s="3" t="s">
        <v>1533</v>
      </c>
      <c r="C523" s="89">
        <v>11447</v>
      </c>
      <c r="D523" s="3" t="s">
        <v>2509</v>
      </c>
      <c r="E523" s="4" t="s">
        <v>953</v>
      </c>
      <c r="F523" s="4" t="s">
        <v>961</v>
      </c>
      <c r="G523" s="4">
        <v>60</v>
      </c>
      <c r="H523" s="135">
        <v>78.885844748858403</v>
      </c>
      <c r="I523" s="135">
        <v>81.926940639269404</v>
      </c>
      <c r="J523" s="135">
        <v>80.552511415525103</v>
      </c>
      <c r="K523" s="135">
        <v>63.99</v>
      </c>
      <c r="L523" s="135">
        <f>VLOOKUP($C523,ข้อมูลพื้นฐานรพ_สป_ณสค61!$C$2:$S$897,17,0)</f>
        <v>74.328767123287676</v>
      </c>
      <c r="M523" s="3">
        <f t="shared" si="8"/>
        <v>0</v>
      </c>
    </row>
    <row r="524" spans="1:13" x14ac:dyDescent="0.4">
      <c r="A524" s="4">
        <v>8</v>
      </c>
      <c r="B524" s="3" t="s">
        <v>1533</v>
      </c>
      <c r="C524" s="89">
        <v>14133</v>
      </c>
      <c r="D524" s="3" t="s">
        <v>2510</v>
      </c>
      <c r="E524" s="4" t="s">
        <v>953</v>
      </c>
      <c r="F524" s="4" t="s">
        <v>958</v>
      </c>
      <c r="G524" s="4">
        <v>36</v>
      </c>
      <c r="H524" s="135">
        <v>61.865975564605698</v>
      </c>
      <c r="I524" s="135">
        <v>63.028919330289199</v>
      </c>
      <c r="J524" s="135">
        <v>62.800608828006098</v>
      </c>
      <c r="K524" s="135">
        <v>68.38</v>
      </c>
      <c r="L524" s="135">
        <f>VLOOKUP($C524,ข้อมูลพื้นฐานรพ_สป_ณสค61!$C$2:$S$897,17,0)</f>
        <v>66.659056316590565</v>
      </c>
      <c r="M524" s="3">
        <f t="shared" si="8"/>
        <v>0</v>
      </c>
    </row>
    <row r="525" spans="1:13" x14ac:dyDescent="0.4">
      <c r="A525" s="4">
        <v>8</v>
      </c>
      <c r="B525" s="3" t="s">
        <v>1533</v>
      </c>
      <c r="C525" s="89">
        <v>28861</v>
      </c>
      <c r="D525" s="3" t="s">
        <v>2511</v>
      </c>
      <c r="E525" s="4" t="s">
        <v>953</v>
      </c>
      <c r="F525" s="4" t="s">
        <v>980</v>
      </c>
      <c r="G525" s="4">
        <v>20</v>
      </c>
      <c r="H525" s="135">
        <v>0</v>
      </c>
      <c r="I525" s="135">
        <v>7.2054794520547896</v>
      </c>
      <c r="J525" s="135">
        <v>54.164383561643803</v>
      </c>
      <c r="K525" s="135">
        <v>68.849999999999994</v>
      </c>
      <c r="L525" s="135">
        <f>VLOOKUP($C525,ข้อมูลพื้นฐานรพ_สป_ณสค61!$C$2:$S$897,17,0)</f>
        <v>87.136986301369859</v>
      </c>
      <c r="M525" s="3">
        <f t="shared" si="8"/>
        <v>1</v>
      </c>
    </row>
    <row r="526" spans="1:13" x14ac:dyDescent="0.4">
      <c r="A526" s="4">
        <v>8</v>
      </c>
      <c r="B526" s="3" t="s">
        <v>1548</v>
      </c>
      <c r="C526" s="89">
        <v>10710</v>
      </c>
      <c r="D526" s="3" t="s">
        <v>2512</v>
      </c>
      <c r="E526" s="4" t="s">
        <v>949</v>
      </c>
      <c r="F526" s="4" t="s">
        <v>950</v>
      </c>
      <c r="G526" s="4">
        <v>768</v>
      </c>
      <c r="H526" s="135">
        <v>93.569835707459106</v>
      </c>
      <c r="I526" s="135">
        <v>106.20696888963499</v>
      </c>
      <c r="J526" s="135">
        <v>100.08181417692801</v>
      </c>
      <c r="K526" s="135">
        <v>103.88</v>
      </c>
      <c r="L526" s="135">
        <f>VLOOKUP($C526,ข้อมูลพื้นฐานรพ_สป_ณสค61!$C$2:$S$897,17,0)</f>
        <v>106.64740296803653</v>
      </c>
      <c r="M526" s="3">
        <f t="shared" si="8"/>
        <v>1</v>
      </c>
    </row>
    <row r="527" spans="1:13" x14ac:dyDescent="0.4">
      <c r="A527" s="4">
        <v>8</v>
      </c>
      <c r="B527" s="3" t="s">
        <v>1548</v>
      </c>
      <c r="C527" s="89">
        <v>11089</v>
      </c>
      <c r="D527" s="3" t="s">
        <v>2513</v>
      </c>
      <c r="E527" s="4" t="s">
        <v>953</v>
      </c>
      <c r="F527" s="4" t="s">
        <v>958</v>
      </c>
      <c r="G527" s="4">
        <v>40</v>
      </c>
      <c r="H527" s="135">
        <v>61.017612524461804</v>
      </c>
      <c r="I527" s="135">
        <v>55.679060665362002</v>
      </c>
      <c r="J527" s="135">
        <v>54.606653620352198</v>
      </c>
      <c r="K527" s="135">
        <v>69.87</v>
      </c>
      <c r="L527" s="135">
        <f>VLOOKUP($C527,ข้อมูลพื้นฐานรพ_สป_ณสค61!$C$2:$S$897,17,0)</f>
        <v>67.849315068493155</v>
      </c>
      <c r="M527" s="3">
        <f t="shared" si="8"/>
        <v>0</v>
      </c>
    </row>
    <row r="528" spans="1:13" x14ac:dyDescent="0.4">
      <c r="A528" s="4">
        <v>8</v>
      </c>
      <c r="B528" s="3" t="s">
        <v>1548</v>
      </c>
      <c r="C528" s="89">
        <v>11090</v>
      </c>
      <c r="D528" s="3" t="s">
        <v>2514</v>
      </c>
      <c r="E528" s="4" t="s">
        <v>953</v>
      </c>
      <c r="F528" s="4" t="s">
        <v>958</v>
      </c>
      <c r="G528" s="4">
        <v>41</v>
      </c>
      <c r="H528" s="135">
        <v>67.654109589041099</v>
      </c>
      <c r="I528" s="135">
        <v>81.205479452054803</v>
      </c>
      <c r="J528" s="135">
        <v>75.497716894977202</v>
      </c>
      <c r="K528" s="135">
        <v>80.16</v>
      </c>
      <c r="L528" s="135">
        <f>VLOOKUP($C528,ข้อมูลพื้นฐานรพ_สป_ณสค61!$C$2:$S$897,17,0)</f>
        <v>59.899766120948883</v>
      </c>
      <c r="M528" s="3">
        <f t="shared" si="8"/>
        <v>0</v>
      </c>
    </row>
    <row r="529" spans="1:13" x14ac:dyDescent="0.4">
      <c r="A529" s="4">
        <v>8</v>
      </c>
      <c r="B529" s="3" t="s">
        <v>1548</v>
      </c>
      <c r="C529" s="89">
        <v>11091</v>
      </c>
      <c r="D529" s="3" t="s">
        <v>2515</v>
      </c>
      <c r="E529" s="4" t="s">
        <v>953</v>
      </c>
      <c r="F529" s="4" t="s">
        <v>958</v>
      </c>
      <c r="G529" s="4">
        <v>116</v>
      </c>
      <c r="H529" s="135">
        <v>62.972455442627798</v>
      </c>
      <c r="I529" s="135">
        <v>52.897260273972599</v>
      </c>
      <c r="J529" s="135">
        <v>47.787671232876697</v>
      </c>
      <c r="K529" s="135">
        <v>52.27</v>
      </c>
      <c r="L529" s="135">
        <f>VLOOKUP($C529,ข้อมูลพื้นฐานรพ_สป_ณสค61!$C$2:$S$897,17,0)</f>
        <v>56.965044874822865</v>
      </c>
      <c r="M529" s="3">
        <f t="shared" si="8"/>
        <v>0</v>
      </c>
    </row>
    <row r="530" spans="1:13" x14ac:dyDescent="0.4">
      <c r="A530" s="4">
        <v>8</v>
      </c>
      <c r="B530" s="3" t="s">
        <v>1548</v>
      </c>
      <c r="C530" s="89">
        <v>11092</v>
      </c>
      <c r="D530" s="3" t="s">
        <v>2516</v>
      </c>
      <c r="E530" s="4" t="s">
        <v>953</v>
      </c>
      <c r="F530" s="4" t="s">
        <v>954</v>
      </c>
      <c r="G530" s="4">
        <v>85</v>
      </c>
      <c r="H530" s="135">
        <v>75.648295635552699</v>
      </c>
      <c r="I530" s="135">
        <v>82.944380260769094</v>
      </c>
      <c r="J530" s="135">
        <v>84.977719095560303</v>
      </c>
      <c r="K530" s="135">
        <v>64.040000000000006</v>
      </c>
      <c r="L530" s="135">
        <f>VLOOKUP($C530,ข้อมูลพื้นฐานรพ_สป_ณสค61!$C$2:$S$897,17,0)</f>
        <v>72.286865431103948</v>
      </c>
      <c r="M530" s="3">
        <f t="shared" si="8"/>
        <v>0</v>
      </c>
    </row>
    <row r="531" spans="1:13" x14ac:dyDescent="0.4">
      <c r="A531" s="4">
        <v>8</v>
      </c>
      <c r="B531" s="3" t="s">
        <v>1548</v>
      </c>
      <c r="C531" s="89">
        <v>11093</v>
      </c>
      <c r="D531" s="3" t="s">
        <v>2517</v>
      </c>
      <c r="E531" s="4" t="s">
        <v>953</v>
      </c>
      <c r="F531" s="4" t="s">
        <v>958</v>
      </c>
      <c r="G531" s="4">
        <v>36</v>
      </c>
      <c r="H531" s="135">
        <v>79.780821917808197</v>
      </c>
      <c r="I531" s="135">
        <v>63.607305936073097</v>
      </c>
      <c r="J531" s="135">
        <v>56.050228310502298</v>
      </c>
      <c r="K531" s="135">
        <v>69.739999999999995</v>
      </c>
      <c r="L531" s="135">
        <f>VLOOKUP($C531,ข้อมูลพื้นฐานรพ_สป_ณสค61!$C$2:$S$897,17,0)</f>
        <v>69.893455098934552</v>
      </c>
      <c r="M531" s="3">
        <f t="shared" si="8"/>
        <v>0</v>
      </c>
    </row>
    <row r="532" spans="1:13" x14ac:dyDescent="0.4">
      <c r="A532" s="4">
        <v>8</v>
      </c>
      <c r="B532" s="3" t="s">
        <v>1548</v>
      </c>
      <c r="C532" s="89">
        <v>11094</v>
      </c>
      <c r="D532" s="3" t="s">
        <v>2518</v>
      </c>
      <c r="E532" s="4" t="s">
        <v>953</v>
      </c>
      <c r="F532" s="4" t="s">
        <v>980</v>
      </c>
      <c r="G532" s="4">
        <v>17</v>
      </c>
      <c r="H532" s="135">
        <v>56.8401826484018</v>
      </c>
      <c r="I532" s="135">
        <v>54.899894625922002</v>
      </c>
      <c r="J532" s="135">
        <v>56.037934668071699</v>
      </c>
      <c r="K532" s="135">
        <v>52.9</v>
      </c>
      <c r="L532" s="135">
        <f>VLOOKUP($C532,ข้อมูลพื้นฐานรพ_สป_ณสค61!$C$2:$S$897,17,0)</f>
        <v>42.626913779210312</v>
      </c>
      <c r="M532" s="3">
        <f t="shared" si="8"/>
        <v>0</v>
      </c>
    </row>
    <row r="533" spans="1:13" x14ac:dyDescent="0.4">
      <c r="A533" s="4">
        <v>8</v>
      </c>
      <c r="B533" s="3" t="s">
        <v>1548</v>
      </c>
      <c r="C533" s="89">
        <v>11095</v>
      </c>
      <c r="D533" s="3" t="s">
        <v>2519</v>
      </c>
      <c r="E533" s="4" t="s">
        <v>953</v>
      </c>
      <c r="F533" s="4" t="s">
        <v>987</v>
      </c>
      <c r="G533" s="4">
        <v>169</v>
      </c>
      <c r="H533" s="135">
        <v>95.099315068493198</v>
      </c>
      <c r="I533" s="135">
        <v>86.030441400304397</v>
      </c>
      <c r="J533" s="135">
        <v>93.016742770167397</v>
      </c>
      <c r="K533" s="135">
        <v>114.63</v>
      </c>
      <c r="L533" s="135">
        <f>VLOOKUP($C533,ข้อมูลพื้นฐานรพ_สป_ณสค61!$C$2:$S$897,17,0)</f>
        <v>79.732511955904997</v>
      </c>
      <c r="M533" s="3">
        <f t="shared" si="8"/>
        <v>0</v>
      </c>
    </row>
    <row r="534" spans="1:13" x14ac:dyDescent="0.4">
      <c r="A534" s="4">
        <v>8</v>
      </c>
      <c r="B534" s="3" t="s">
        <v>1548</v>
      </c>
      <c r="C534" s="89">
        <v>11096</v>
      </c>
      <c r="D534" s="3" t="s">
        <v>2520</v>
      </c>
      <c r="E534" s="4" t="s">
        <v>953</v>
      </c>
      <c r="F534" s="4" t="s">
        <v>958</v>
      </c>
      <c r="G534" s="4">
        <v>40</v>
      </c>
      <c r="H534" s="135">
        <v>55.376712328767098</v>
      </c>
      <c r="I534" s="135">
        <v>72.267884322678796</v>
      </c>
      <c r="J534" s="135">
        <v>70.456621004566202</v>
      </c>
      <c r="K534" s="135">
        <v>54.96</v>
      </c>
      <c r="L534" s="135">
        <f>VLOOKUP($C534,ข้อมูลพื้นฐานรพ_สป_ณสค61!$C$2:$S$897,17,0)</f>
        <v>64.06849315068493</v>
      </c>
      <c r="M534" s="3">
        <f t="shared" si="8"/>
        <v>0</v>
      </c>
    </row>
    <row r="535" spans="1:13" x14ac:dyDescent="0.4">
      <c r="A535" s="4">
        <v>8</v>
      </c>
      <c r="B535" s="3" t="s">
        <v>1548</v>
      </c>
      <c r="C535" s="89">
        <v>11097</v>
      </c>
      <c r="D535" s="3" t="s">
        <v>2521</v>
      </c>
      <c r="E535" s="4" t="s">
        <v>953</v>
      </c>
      <c r="F535" s="4" t="s">
        <v>954</v>
      </c>
      <c r="G535" s="4">
        <v>78</v>
      </c>
      <c r="H535" s="135">
        <v>84.843128590366803</v>
      </c>
      <c r="I535" s="135">
        <v>66.961714085001802</v>
      </c>
      <c r="J535" s="135">
        <v>70.987003863716197</v>
      </c>
      <c r="K535" s="135">
        <v>63.47</v>
      </c>
      <c r="L535" s="135">
        <f>VLOOKUP($C535,ข้อมูลพื้นฐานรพ_สป_ณสค61!$C$2:$S$897,17,0)</f>
        <v>72.139093782929393</v>
      </c>
      <c r="M535" s="3">
        <f t="shared" si="8"/>
        <v>0</v>
      </c>
    </row>
    <row r="536" spans="1:13" x14ac:dyDescent="0.4">
      <c r="A536" s="4">
        <v>8</v>
      </c>
      <c r="B536" s="3" t="s">
        <v>1548</v>
      </c>
      <c r="C536" s="89">
        <v>11098</v>
      </c>
      <c r="D536" s="3" t="s">
        <v>2522</v>
      </c>
      <c r="E536" s="4" t="s">
        <v>953</v>
      </c>
      <c r="F536" s="4" t="s">
        <v>954</v>
      </c>
      <c r="G536" s="4">
        <v>90</v>
      </c>
      <c r="H536" s="135">
        <v>70.922374429223794</v>
      </c>
      <c r="I536" s="135">
        <v>70.490106544901096</v>
      </c>
      <c r="J536" s="135">
        <v>70.995433789954305</v>
      </c>
      <c r="K536" s="135">
        <v>70.150000000000006</v>
      </c>
      <c r="L536" s="135">
        <f>VLOOKUP($C536,ข้อมูลพื้นฐานรพ_สป_ณสค61!$C$2:$S$897,17,0)</f>
        <v>89.232876712328761</v>
      </c>
      <c r="M536" s="3">
        <f t="shared" si="8"/>
        <v>1</v>
      </c>
    </row>
    <row r="537" spans="1:13" x14ac:dyDescent="0.4">
      <c r="A537" s="4">
        <v>8</v>
      </c>
      <c r="B537" s="3" t="s">
        <v>1548</v>
      </c>
      <c r="C537" s="89">
        <v>11099</v>
      </c>
      <c r="D537" s="3" t="s">
        <v>2523</v>
      </c>
      <c r="E537" s="4" t="s">
        <v>953</v>
      </c>
      <c r="F537" s="4" t="s">
        <v>958</v>
      </c>
      <c r="G537" s="4">
        <v>41</v>
      </c>
      <c r="H537" s="135">
        <v>66.218347862183506</v>
      </c>
      <c r="I537" s="135">
        <v>52.509188105579703</v>
      </c>
      <c r="J537" s="135">
        <v>37.714667557634499</v>
      </c>
      <c r="K537" s="135">
        <v>51</v>
      </c>
      <c r="L537" s="135">
        <f>VLOOKUP($C537,ข้อมูลพื้นฐานรพ_สป_ณสค61!$C$2:$S$897,17,0)</f>
        <v>59.899766120948883</v>
      </c>
      <c r="M537" s="3">
        <f t="shared" si="8"/>
        <v>0</v>
      </c>
    </row>
    <row r="538" spans="1:13" x14ac:dyDescent="0.4">
      <c r="A538" s="4">
        <v>8</v>
      </c>
      <c r="B538" s="3" t="s">
        <v>1548</v>
      </c>
      <c r="C538" s="89">
        <v>11100</v>
      </c>
      <c r="D538" s="3" t="s">
        <v>2524</v>
      </c>
      <c r="E538" s="4" t="s">
        <v>953</v>
      </c>
      <c r="F538" s="4" t="s">
        <v>958</v>
      </c>
      <c r="G538" s="4">
        <v>30</v>
      </c>
      <c r="H538" s="135">
        <v>45.543378995433798</v>
      </c>
      <c r="I538" s="135">
        <v>58.849315068493098</v>
      </c>
      <c r="J538" s="135">
        <v>59.388127853881301</v>
      </c>
      <c r="K538" s="135">
        <v>53.38</v>
      </c>
      <c r="L538" s="135">
        <f>VLOOKUP($C538,ข้อมูลพื้นฐานรพ_สป_ณสค61!$C$2:$S$897,17,0)</f>
        <v>72.374429223744286</v>
      </c>
      <c r="M538" s="3">
        <f t="shared" si="8"/>
        <v>0</v>
      </c>
    </row>
    <row r="539" spans="1:13" x14ac:dyDescent="0.4">
      <c r="A539" s="4">
        <v>8</v>
      </c>
      <c r="B539" s="3" t="s">
        <v>1548</v>
      </c>
      <c r="C539" s="89">
        <v>11101</v>
      </c>
      <c r="D539" s="3" t="s">
        <v>2525</v>
      </c>
      <c r="E539" s="4" t="s">
        <v>953</v>
      </c>
      <c r="F539" s="4" t="s">
        <v>958</v>
      </c>
      <c r="G539" s="4">
        <v>54</v>
      </c>
      <c r="H539" s="135">
        <v>54.224057046350197</v>
      </c>
      <c r="I539" s="135">
        <v>53.265457238060002</v>
      </c>
      <c r="J539" s="135">
        <v>51.173639392817499</v>
      </c>
      <c r="K539" s="135">
        <v>34.19</v>
      </c>
      <c r="L539" s="135">
        <f>VLOOKUP($C539,ข้อมูลพื้นฐานรพ_สป_ณสค61!$C$2:$S$897,17,0)</f>
        <v>63.434804667681377</v>
      </c>
      <c r="M539" s="3">
        <f t="shared" si="8"/>
        <v>0</v>
      </c>
    </row>
    <row r="540" spans="1:13" x14ac:dyDescent="0.4">
      <c r="A540" s="4">
        <v>8</v>
      </c>
      <c r="B540" s="3" t="s">
        <v>1548</v>
      </c>
      <c r="C540" s="89">
        <v>11102</v>
      </c>
      <c r="D540" s="3" t="s">
        <v>2526</v>
      </c>
      <c r="E540" s="4" t="s">
        <v>953</v>
      </c>
      <c r="F540" s="4" t="s">
        <v>958</v>
      </c>
      <c r="G540" s="4">
        <v>40</v>
      </c>
      <c r="H540" s="135">
        <v>70.456621004566202</v>
      </c>
      <c r="I540" s="135">
        <v>45.698630136986303</v>
      </c>
      <c r="J540" s="135">
        <v>44.773972602739697</v>
      </c>
      <c r="K540" s="135">
        <v>42.05</v>
      </c>
      <c r="L540" s="135">
        <f>VLOOKUP($C540,ข้อมูลพื้นฐานรพ_สป_ณสค61!$C$2:$S$897,17,0)</f>
        <v>47.787671232876711</v>
      </c>
      <c r="M540" s="3">
        <f t="shared" si="8"/>
        <v>0</v>
      </c>
    </row>
    <row r="541" spans="1:13" x14ac:dyDescent="0.4">
      <c r="A541" s="4">
        <v>8</v>
      </c>
      <c r="B541" s="3" t="s">
        <v>1548</v>
      </c>
      <c r="C541" s="89">
        <v>11103</v>
      </c>
      <c r="D541" s="3" t="s">
        <v>2527</v>
      </c>
      <c r="E541" s="4" t="s">
        <v>953</v>
      </c>
      <c r="F541" s="4" t="s">
        <v>958</v>
      </c>
      <c r="G541" s="4">
        <v>41</v>
      </c>
      <c r="H541" s="135">
        <v>48.900768459739403</v>
      </c>
      <c r="I541" s="135">
        <v>44.136986301369902</v>
      </c>
      <c r="J541" s="135">
        <v>51.931506849315099</v>
      </c>
      <c r="K541" s="135">
        <v>42.76</v>
      </c>
      <c r="L541" s="135">
        <f>VLOOKUP($C541,ข้อมูลพื้นฐานรพ_สป_ณสค61!$C$2:$S$897,17,0)</f>
        <v>50.998997661209486</v>
      </c>
      <c r="M541" s="3">
        <f t="shared" si="8"/>
        <v>0</v>
      </c>
    </row>
    <row r="542" spans="1:13" x14ac:dyDescent="0.4">
      <c r="A542" s="4">
        <v>8</v>
      </c>
      <c r="B542" s="3" t="s">
        <v>1548</v>
      </c>
      <c r="C542" s="89">
        <v>11450</v>
      </c>
      <c r="D542" s="3" t="s">
        <v>2528</v>
      </c>
      <c r="E542" s="4" t="s">
        <v>986</v>
      </c>
      <c r="F542" s="4" t="s">
        <v>987</v>
      </c>
      <c r="G542" s="4">
        <v>240</v>
      </c>
      <c r="H542" s="135">
        <v>97.417185554171894</v>
      </c>
      <c r="I542" s="135">
        <v>99.751712328767098</v>
      </c>
      <c r="J542" s="135">
        <v>102.108304794521</v>
      </c>
      <c r="K542" s="135">
        <v>90.12</v>
      </c>
      <c r="L542" s="135">
        <f>VLOOKUP($C542,ข้อมูลพื้นฐานรพ_สป_ณสค61!$C$2:$S$897,17,0)</f>
        <v>62.659817351598171</v>
      </c>
      <c r="M542" s="3">
        <f t="shared" si="8"/>
        <v>0</v>
      </c>
    </row>
    <row r="543" spans="1:13" x14ac:dyDescent="0.4">
      <c r="A543" s="4">
        <v>8</v>
      </c>
      <c r="B543" s="3" t="s">
        <v>1548</v>
      </c>
      <c r="C543" s="89">
        <v>21323</v>
      </c>
      <c r="D543" s="3" t="s">
        <v>2529</v>
      </c>
      <c r="E543" s="4" t="s">
        <v>953</v>
      </c>
      <c r="F543" s="4" t="s">
        <v>958</v>
      </c>
      <c r="G543" s="4">
        <v>57</v>
      </c>
      <c r="H543" s="135">
        <v>60.301369863013697</v>
      </c>
      <c r="I543" s="135">
        <v>41.512805241214998</v>
      </c>
      <c r="J543" s="135">
        <v>38.570577724836198</v>
      </c>
      <c r="K543" s="135">
        <v>39</v>
      </c>
      <c r="L543" s="135">
        <f>VLOOKUP($C543,ข้อมูลพื้นฐานรพ_สป_ณสค61!$C$2:$S$897,17,0)</f>
        <v>37.50060081711127</v>
      </c>
      <c r="M543" s="3">
        <f t="shared" si="8"/>
        <v>0</v>
      </c>
    </row>
    <row r="544" spans="1:13" x14ac:dyDescent="0.4">
      <c r="A544" s="4">
        <v>8</v>
      </c>
      <c r="B544" s="3" t="s">
        <v>1567</v>
      </c>
      <c r="C544" s="89">
        <v>10706</v>
      </c>
      <c r="D544" s="3" t="s">
        <v>2530</v>
      </c>
      <c r="E544" s="4" t="s">
        <v>986</v>
      </c>
      <c r="F544" s="4" t="s">
        <v>1013</v>
      </c>
      <c r="G544" s="4">
        <v>349</v>
      </c>
      <c r="H544" s="135">
        <v>66.393217411783198</v>
      </c>
      <c r="I544" s="135">
        <v>82.539393459498001</v>
      </c>
      <c r="J544" s="135">
        <v>78.520072848206496</v>
      </c>
      <c r="K544" s="135">
        <v>80.25</v>
      </c>
      <c r="L544" s="135">
        <f>VLOOKUP($C544,ข้อมูลพื้นฐานรพ_สป_ณสค61!$C$2:$S$897,17,0)</f>
        <v>102.89123523177769</v>
      </c>
      <c r="M544" s="3">
        <f t="shared" si="8"/>
        <v>1</v>
      </c>
    </row>
    <row r="545" spans="1:13" x14ac:dyDescent="0.4">
      <c r="A545" s="4">
        <v>8</v>
      </c>
      <c r="B545" s="3" t="s">
        <v>1567</v>
      </c>
      <c r="C545" s="89">
        <v>11042</v>
      </c>
      <c r="D545" s="3" t="s">
        <v>2531</v>
      </c>
      <c r="E545" s="4" t="s">
        <v>953</v>
      </c>
      <c r="F545" s="4" t="s">
        <v>954</v>
      </c>
      <c r="G545" s="4">
        <v>76</v>
      </c>
      <c r="H545" s="135">
        <v>146.96347031963501</v>
      </c>
      <c r="I545" s="135">
        <v>144.32948810382101</v>
      </c>
      <c r="J545" s="135">
        <v>133.078586878154</v>
      </c>
      <c r="K545" s="135">
        <v>83.45</v>
      </c>
      <c r="L545" s="135">
        <f>VLOOKUP($C545,ข้อมูลพื้นฐานรพ_สป_ณสค61!$C$2:$S$897,17,0)</f>
        <v>102.93078586878154</v>
      </c>
      <c r="M545" s="3">
        <f t="shared" si="8"/>
        <v>1</v>
      </c>
    </row>
    <row r="546" spans="1:13" x14ac:dyDescent="0.4">
      <c r="A546" s="4">
        <v>8</v>
      </c>
      <c r="B546" s="3" t="s">
        <v>1567</v>
      </c>
      <c r="C546" s="89">
        <v>11044</v>
      </c>
      <c r="D546" s="3" t="s">
        <v>2532</v>
      </c>
      <c r="E546" s="4" t="s">
        <v>953</v>
      </c>
      <c r="F546" s="4" t="s">
        <v>958</v>
      </c>
      <c r="G546" s="4">
        <v>30</v>
      </c>
      <c r="H546" s="135">
        <v>43.992172211350301</v>
      </c>
      <c r="I546" s="135">
        <v>50.785388127853899</v>
      </c>
      <c r="J546" s="135">
        <v>54.4931506849315</v>
      </c>
      <c r="K546" s="135">
        <v>42.17</v>
      </c>
      <c r="L546" s="135">
        <f>VLOOKUP($C546,ข้อมูลพื้นฐานรพ_สป_ณสค61!$C$2:$S$897,17,0)</f>
        <v>44.493150684931507</v>
      </c>
      <c r="M546" s="3">
        <f t="shared" si="8"/>
        <v>0</v>
      </c>
    </row>
    <row r="547" spans="1:13" x14ac:dyDescent="0.4">
      <c r="A547" s="4">
        <v>8</v>
      </c>
      <c r="B547" s="3" t="s">
        <v>1567</v>
      </c>
      <c r="C547" s="89">
        <v>11045</v>
      </c>
      <c r="D547" s="3" t="s">
        <v>2533</v>
      </c>
      <c r="E547" s="4" t="s">
        <v>953</v>
      </c>
      <c r="F547" s="4" t="s">
        <v>958</v>
      </c>
      <c r="G547" s="4">
        <v>36</v>
      </c>
      <c r="H547" s="135">
        <v>79.707762557077601</v>
      </c>
      <c r="I547" s="135">
        <v>72.891933028919297</v>
      </c>
      <c r="J547" s="135">
        <v>59.223744292237399</v>
      </c>
      <c r="K547" s="135">
        <v>49.4</v>
      </c>
      <c r="L547" s="135">
        <f>VLOOKUP($C547,ข้อมูลพื้นฐานรพ_สป_ณสค61!$C$2:$S$897,17,0)</f>
        <v>57.359208523592088</v>
      </c>
      <c r="M547" s="3">
        <f t="shared" si="8"/>
        <v>0</v>
      </c>
    </row>
    <row r="548" spans="1:13" x14ac:dyDescent="0.4">
      <c r="A548" s="4">
        <v>8</v>
      </c>
      <c r="B548" s="3" t="s">
        <v>1567</v>
      </c>
      <c r="C548" s="89">
        <v>11448</v>
      </c>
      <c r="D548" s="3" t="s">
        <v>2534</v>
      </c>
      <c r="E548" s="4" t="s">
        <v>953</v>
      </c>
      <c r="F548" s="4" t="s">
        <v>961</v>
      </c>
      <c r="G548" s="4">
        <v>200</v>
      </c>
      <c r="H548" s="135">
        <v>94.342318456326396</v>
      </c>
      <c r="I548" s="135">
        <v>107.99589041095901</v>
      </c>
      <c r="J548" s="135">
        <v>102.297260273973</v>
      </c>
      <c r="K548" s="135">
        <v>71.290000000000006</v>
      </c>
      <c r="L548" s="135">
        <f>VLOOKUP($C548,ข้อมูลพื้นฐานรพ_สป_ณสค61!$C$2:$S$897,17,0)</f>
        <v>90.082191780821915</v>
      </c>
      <c r="M548" s="3">
        <f t="shared" si="8"/>
        <v>1</v>
      </c>
    </row>
    <row r="549" spans="1:13" x14ac:dyDescent="0.4">
      <c r="A549" s="4">
        <v>8</v>
      </c>
      <c r="B549" s="3" t="s">
        <v>1567</v>
      </c>
      <c r="C549" s="89">
        <v>21356</v>
      </c>
      <c r="D549" s="3" t="s">
        <v>2535</v>
      </c>
      <c r="E549" s="4" t="s">
        <v>953</v>
      </c>
      <c r="F549" s="4" t="s">
        <v>980</v>
      </c>
      <c r="G549" s="4">
        <v>30</v>
      </c>
      <c r="H549" s="135">
        <v>27.205479452054799</v>
      </c>
      <c r="I549" s="135">
        <v>48.757990867579899</v>
      </c>
      <c r="J549" s="135">
        <v>40.502283105022798</v>
      </c>
      <c r="K549" s="135">
        <v>46</v>
      </c>
      <c r="L549" s="135">
        <f>VLOOKUP($C549,ข้อมูลพื้นฐานรพ_สป_ณสค61!$C$2:$S$897,17,0)</f>
        <v>39.251141552511413</v>
      </c>
      <c r="M549" s="3">
        <f t="shared" si="8"/>
        <v>0</v>
      </c>
    </row>
    <row r="550" spans="1:13" x14ac:dyDescent="0.4">
      <c r="A550" s="4">
        <v>8</v>
      </c>
      <c r="B550" s="3" t="s">
        <v>1567</v>
      </c>
      <c r="C550" s="89">
        <v>28778</v>
      </c>
      <c r="D550" s="3" t="s">
        <v>2536</v>
      </c>
      <c r="E550" s="4" t="s">
        <v>953</v>
      </c>
      <c r="F550" s="140" t="s">
        <v>980</v>
      </c>
      <c r="G550" s="140">
        <v>0</v>
      </c>
      <c r="H550" s="136">
        <v>0</v>
      </c>
      <c r="I550" s="136">
        <v>0</v>
      </c>
      <c r="J550" s="136">
        <v>0</v>
      </c>
      <c r="K550" s="136">
        <v>0</v>
      </c>
      <c r="L550" s="136">
        <f>VLOOKUP($C550,ข้อมูลพื้นฐานรพ_สป_ณสค61!$C$2:$S$897,17,0)</f>
        <v>0</v>
      </c>
      <c r="M550" s="137">
        <v>1</v>
      </c>
    </row>
    <row r="551" spans="1:13" x14ac:dyDescent="0.4">
      <c r="A551" s="4">
        <v>8</v>
      </c>
      <c r="B551" s="3" t="s">
        <v>1567</v>
      </c>
      <c r="C551" s="89">
        <v>28811</v>
      </c>
      <c r="D551" s="3" t="s">
        <v>2537</v>
      </c>
      <c r="E551" s="4" t="s">
        <v>953</v>
      </c>
      <c r="F551" s="4" t="s">
        <v>980</v>
      </c>
      <c r="G551" s="4">
        <v>30</v>
      </c>
      <c r="H551" s="135">
        <v>0</v>
      </c>
      <c r="I551" s="135">
        <v>0</v>
      </c>
      <c r="J551" s="135">
        <v>0</v>
      </c>
      <c r="K551" s="135">
        <v>0</v>
      </c>
      <c r="L551" s="135">
        <f>VLOOKUP($C551,ข้อมูลพื้นฐานรพ_สป_ณสค61!$C$2:$S$897,17,0)</f>
        <v>52.575342465753423</v>
      </c>
      <c r="M551" s="3">
        <f t="shared" si="8"/>
        <v>0</v>
      </c>
    </row>
    <row r="552" spans="1:13" x14ac:dyDescent="0.4">
      <c r="A552" s="4">
        <v>8</v>
      </c>
      <c r="B552" s="3" t="s">
        <v>1567</v>
      </c>
      <c r="C552" s="89">
        <v>28815</v>
      </c>
      <c r="D552" s="3" t="s">
        <v>2538</v>
      </c>
      <c r="E552" s="4" t="s">
        <v>953</v>
      </c>
      <c r="F552" s="140" t="s">
        <v>980</v>
      </c>
      <c r="G552" s="140">
        <v>0</v>
      </c>
      <c r="H552" s="136">
        <v>0</v>
      </c>
      <c r="I552" s="136">
        <v>0</v>
      </c>
      <c r="J552" s="136">
        <v>0</v>
      </c>
      <c r="K552" s="136">
        <v>0</v>
      </c>
      <c r="L552" s="136">
        <f>VLOOKUP($C552,ข้อมูลพื้นฐานรพ_สป_ณสค61!$C$2:$S$897,17,0)</f>
        <v>0</v>
      </c>
      <c r="M552" s="137">
        <v>1</v>
      </c>
    </row>
    <row r="553" spans="1:13" x14ac:dyDescent="0.4">
      <c r="A553" s="4">
        <v>8</v>
      </c>
      <c r="B553" s="3" t="s">
        <v>1577</v>
      </c>
      <c r="C553" s="89">
        <v>10704</v>
      </c>
      <c r="D553" s="3" t="s">
        <v>2539</v>
      </c>
      <c r="E553" s="4" t="s">
        <v>986</v>
      </c>
      <c r="F553" s="4" t="s">
        <v>1013</v>
      </c>
      <c r="G553" s="4">
        <v>323</v>
      </c>
      <c r="H553" s="135">
        <v>82.841900628418998</v>
      </c>
      <c r="I553" s="135">
        <v>81.476651056939005</v>
      </c>
      <c r="J553" s="135">
        <v>78.722044728434497</v>
      </c>
      <c r="K553" s="135">
        <v>70.3</v>
      </c>
      <c r="L553" s="135">
        <f>VLOOKUP($C553,ข้อมูลพื้นฐานรพ_สป_ณสค61!$C$2:$S$897,17,0)</f>
        <v>86.018915136350145</v>
      </c>
      <c r="M553" s="3">
        <f t="shared" si="8"/>
        <v>1</v>
      </c>
    </row>
    <row r="554" spans="1:13" x14ac:dyDescent="0.4">
      <c r="A554" s="4">
        <v>8</v>
      </c>
      <c r="B554" s="3" t="s">
        <v>1577</v>
      </c>
      <c r="C554" s="89">
        <v>10991</v>
      </c>
      <c r="D554" s="3" t="s">
        <v>2540</v>
      </c>
      <c r="E554" s="4" t="s">
        <v>953</v>
      </c>
      <c r="F554" s="4" t="s">
        <v>954</v>
      </c>
      <c r="G554" s="4">
        <v>80</v>
      </c>
      <c r="H554" s="135">
        <v>88.720911041426007</v>
      </c>
      <c r="I554" s="135">
        <v>47.959817351598197</v>
      </c>
      <c r="J554" s="135">
        <v>48.098630136986301</v>
      </c>
      <c r="K554" s="135">
        <v>48.31</v>
      </c>
      <c r="L554" s="135">
        <f>VLOOKUP($C554,ข้อมูลพื้นฐานรพ_สป_ณสค61!$C$2:$S$897,17,0)</f>
        <v>50.075342465753423</v>
      </c>
      <c r="M554" s="3">
        <f t="shared" si="8"/>
        <v>0</v>
      </c>
    </row>
    <row r="555" spans="1:13" x14ac:dyDescent="0.4">
      <c r="A555" s="4">
        <v>8</v>
      </c>
      <c r="B555" s="3" t="s">
        <v>1577</v>
      </c>
      <c r="C555" s="89">
        <v>10992</v>
      </c>
      <c r="D555" s="3" t="s">
        <v>2541</v>
      </c>
      <c r="E555" s="4" t="s">
        <v>953</v>
      </c>
      <c r="F555" s="4" t="s">
        <v>958</v>
      </c>
      <c r="G555" s="4">
        <v>35</v>
      </c>
      <c r="H555" s="135">
        <v>65.768645357686495</v>
      </c>
      <c r="I555" s="135">
        <v>67.898238747553805</v>
      </c>
      <c r="J555" s="135">
        <v>54.504892367906102</v>
      </c>
      <c r="K555" s="135">
        <v>49.58</v>
      </c>
      <c r="L555" s="135">
        <f>VLOOKUP($C555,ข้อมูลพื้นฐานรพ_สป_ณสค61!$C$2:$S$897,17,0)</f>
        <v>57.150684931506852</v>
      </c>
      <c r="M555" s="3">
        <f t="shared" si="8"/>
        <v>0</v>
      </c>
    </row>
    <row r="556" spans="1:13" x14ac:dyDescent="0.4">
      <c r="A556" s="4">
        <v>8</v>
      </c>
      <c r="B556" s="3" t="s">
        <v>1577</v>
      </c>
      <c r="C556" s="89">
        <v>10993</v>
      </c>
      <c r="D556" s="3" t="s">
        <v>2542</v>
      </c>
      <c r="E556" s="4" t="s">
        <v>953</v>
      </c>
      <c r="F556" s="4" t="s">
        <v>954</v>
      </c>
      <c r="G556" s="4">
        <v>90</v>
      </c>
      <c r="H556" s="135">
        <v>75.0837138508371</v>
      </c>
      <c r="I556" s="135">
        <v>56.068201690469301</v>
      </c>
      <c r="J556" s="135">
        <v>66.345088895365805</v>
      </c>
      <c r="K556" s="135">
        <v>50.8</v>
      </c>
      <c r="L556" s="135">
        <f>VLOOKUP($C556,ข้อมูลพื้นฐานรพ_สป_ณสค61!$C$2:$S$897,17,0)</f>
        <v>69.476407914764081</v>
      </c>
      <c r="M556" s="3">
        <f t="shared" si="8"/>
        <v>0</v>
      </c>
    </row>
    <row r="557" spans="1:13" x14ac:dyDescent="0.4">
      <c r="A557" s="4">
        <v>8</v>
      </c>
      <c r="B557" s="3" t="s">
        <v>1577</v>
      </c>
      <c r="C557" s="89">
        <v>10994</v>
      </c>
      <c r="D557" s="3" t="s">
        <v>2543</v>
      </c>
      <c r="E557" s="4" t="s">
        <v>953</v>
      </c>
      <c r="F557" s="4" t="s">
        <v>958</v>
      </c>
      <c r="G557" s="4">
        <v>51</v>
      </c>
      <c r="H557" s="135">
        <v>102.383561643836</v>
      </c>
      <c r="I557" s="135">
        <v>66.988987375772197</v>
      </c>
      <c r="J557" s="135">
        <v>63.550899811979598</v>
      </c>
      <c r="K557" s="135">
        <v>55.07</v>
      </c>
      <c r="L557" s="135">
        <f>VLOOKUP($C557,ข้อมูลพื้นฐานรพ_สป_ณสค61!$C$2:$S$897,17,0)</f>
        <v>66.94063926940639</v>
      </c>
      <c r="M557" s="3">
        <f t="shared" si="8"/>
        <v>0</v>
      </c>
    </row>
    <row r="558" spans="1:13" x14ac:dyDescent="0.4">
      <c r="A558" s="4">
        <v>8</v>
      </c>
      <c r="B558" s="3" t="s">
        <v>1577</v>
      </c>
      <c r="C558" s="89">
        <v>23367</v>
      </c>
      <c r="D558" s="3" t="s">
        <v>2544</v>
      </c>
      <c r="E558" s="4" t="s">
        <v>953</v>
      </c>
      <c r="F558" s="4" t="s">
        <v>958</v>
      </c>
      <c r="G558" s="4">
        <v>40</v>
      </c>
      <c r="H558" s="135">
        <v>77.059360730593596</v>
      </c>
      <c r="I558" s="135">
        <v>76.945205479452099</v>
      </c>
      <c r="J558" s="135">
        <v>67.513698630137</v>
      </c>
      <c r="K558" s="135">
        <v>57.53</v>
      </c>
      <c r="L558" s="135">
        <f>VLOOKUP($C558,ข้อมูลพื้นฐานรพ_สป_ณสค61!$C$2:$S$897,17,0)</f>
        <v>59.945205479452056</v>
      </c>
      <c r="M558" s="3">
        <f t="shared" si="8"/>
        <v>0</v>
      </c>
    </row>
    <row r="559" spans="1:13" x14ac:dyDescent="0.4">
      <c r="A559" s="4">
        <v>8</v>
      </c>
      <c r="B559" s="3" t="s">
        <v>1584</v>
      </c>
      <c r="C559" s="89">
        <v>10671</v>
      </c>
      <c r="D559" s="3" t="s">
        <v>2545</v>
      </c>
      <c r="E559" s="4" t="s">
        <v>949</v>
      </c>
      <c r="F559" s="4" t="s">
        <v>950</v>
      </c>
      <c r="G559" s="4">
        <v>1022</v>
      </c>
      <c r="H559" s="135">
        <v>101.27468421989001</v>
      </c>
      <c r="I559" s="135">
        <v>99.621953389076694</v>
      </c>
      <c r="J559" s="135">
        <v>41.275277234181303</v>
      </c>
      <c r="K559" s="135">
        <v>101.03</v>
      </c>
      <c r="L559" s="135">
        <f>VLOOKUP($C559,ข้อมูลพื้นฐานรพ_สป_ณสค61!$C$2:$S$897,17,0)</f>
        <v>112.79360909310243</v>
      </c>
      <c r="M559" s="3">
        <f t="shared" si="8"/>
        <v>1</v>
      </c>
    </row>
    <row r="560" spans="1:13" x14ac:dyDescent="0.4">
      <c r="A560" s="4">
        <v>8</v>
      </c>
      <c r="B560" s="3" t="s">
        <v>1584</v>
      </c>
      <c r="C560" s="89">
        <v>11013</v>
      </c>
      <c r="D560" s="3" t="s">
        <v>2546</v>
      </c>
      <c r="E560" s="4" t="s">
        <v>953</v>
      </c>
      <c r="F560" s="4" t="s">
        <v>958</v>
      </c>
      <c r="G560" s="4">
        <v>35</v>
      </c>
      <c r="H560" s="135">
        <v>75.700737618545801</v>
      </c>
      <c r="I560" s="135">
        <v>75.929549902152601</v>
      </c>
      <c r="J560" s="135">
        <v>72.649706457925603</v>
      </c>
      <c r="K560" s="135">
        <v>103.68</v>
      </c>
      <c r="L560" s="135">
        <f>VLOOKUP($C560,ข้อมูลพื้นฐานรพ_สป_ณสค61!$C$2:$S$897,17,0)</f>
        <v>125.8082191780822</v>
      </c>
      <c r="M560" s="3">
        <f t="shared" si="8"/>
        <v>1</v>
      </c>
    </row>
    <row r="561" spans="1:13" x14ac:dyDescent="0.4">
      <c r="A561" s="4">
        <v>8</v>
      </c>
      <c r="B561" s="3" t="s">
        <v>1584</v>
      </c>
      <c r="C561" s="89">
        <v>11014</v>
      </c>
      <c r="D561" s="3" t="s">
        <v>2547</v>
      </c>
      <c r="E561" s="4" t="s">
        <v>953</v>
      </c>
      <c r="F561" s="4" t="s">
        <v>958</v>
      </c>
      <c r="G561" s="4">
        <v>42</v>
      </c>
      <c r="H561" s="135">
        <v>81.146359048305698</v>
      </c>
      <c r="I561" s="135">
        <v>66.301369863013704</v>
      </c>
      <c r="J561" s="135">
        <v>62.393998695368602</v>
      </c>
      <c r="K561" s="135">
        <v>59.03</v>
      </c>
      <c r="L561" s="135">
        <f>VLOOKUP($C561,ข้อมูลพื้นฐานรพ_สป_ณสค61!$C$2:$S$897,17,0)</f>
        <v>85.883887801696019</v>
      </c>
      <c r="M561" s="3">
        <f t="shared" si="8"/>
        <v>1</v>
      </c>
    </row>
    <row r="562" spans="1:13" x14ac:dyDescent="0.4">
      <c r="A562" s="4">
        <v>8</v>
      </c>
      <c r="B562" s="3" t="s">
        <v>1584</v>
      </c>
      <c r="C562" s="89">
        <v>11015</v>
      </c>
      <c r="D562" s="3" t="s">
        <v>2548</v>
      </c>
      <c r="E562" s="4" t="s">
        <v>986</v>
      </c>
      <c r="F562" s="4" t="s">
        <v>987</v>
      </c>
      <c r="G562" s="4">
        <v>180</v>
      </c>
      <c r="H562" s="135">
        <v>79.6204972095383</v>
      </c>
      <c r="I562" s="135">
        <v>65.009784735812104</v>
      </c>
      <c r="J562" s="135">
        <v>70.323785803237897</v>
      </c>
      <c r="K562" s="135">
        <v>80.83</v>
      </c>
      <c r="L562" s="135">
        <f>VLOOKUP($C562,ข้อมูลพื้นฐานรพ_สป_ณสค61!$C$2:$S$897,17,0)</f>
        <v>96.61948249619482</v>
      </c>
      <c r="M562" s="3">
        <f t="shared" si="8"/>
        <v>1</v>
      </c>
    </row>
    <row r="563" spans="1:13" x14ac:dyDescent="0.4">
      <c r="A563" s="4">
        <v>8</v>
      </c>
      <c r="B563" s="3" t="s">
        <v>1584</v>
      </c>
      <c r="C563" s="89">
        <v>11016</v>
      </c>
      <c r="D563" s="3" t="s">
        <v>2549</v>
      </c>
      <c r="E563" s="4" t="s">
        <v>953</v>
      </c>
      <c r="F563" s="4" t="s">
        <v>980</v>
      </c>
      <c r="G563" s="4">
        <v>10</v>
      </c>
      <c r="H563" s="135">
        <v>3.4794520547945198</v>
      </c>
      <c r="I563" s="135">
        <v>0.931506849315068</v>
      </c>
      <c r="J563" s="135">
        <v>0.79452054794520499</v>
      </c>
      <c r="K563" s="135">
        <v>3.32</v>
      </c>
      <c r="L563" s="135">
        <f>VLOOKUP($C563,ข้อมูลพื้นฐานรพ_สป_ณสค61!$C$2:$S$897,17,0)</f>
        <v>8.3013698630136989</v>
      </c>
      <c r="M563" s="3">
        <f t="shared" si="8"/>
        <v>0</v>
      </c>
    </row>
    <row r="564" spans="1:13" x14ac:dyDescent="0.4">
      <c r="A564" s="4">
        <v>8</v>
      </c>
      <c r="B564" s="3" t="s">
        <v>1584</v>
      </c>
      <c r="C564" s="89">
        <v>11017</v>
      </c>
      <c r="D564" s="3" t="s">
        <v>2550</v>
      </c>
      <c r="E564" s="4" t="s">
        <v>953</v>
      </c>
      <c r="F564" s="4" t="s">
        <v>958</v>
      </c>
      <c r="G564" s="4">
        <v>36</v>
      </c>
      <c r="H564" s="135">
        <v>62.752179327521802</v>
      </c>
      <c r="I564" s="135">
        <v>69.543378995433798</v>
      </c>
      <c r="J564" s="135">
        <v>93.105022831050206</v>
      </c>
      <c r="K564" s="135">
        <v>51.42</v>
      </c>
      <c r="L564" s="135">
        <f>VLOOKUP($C564,ข้อมูลพื้นฐานรพ_สป_ณสค61!$C$2:$S$897,17,0)</f>
        <v>61.347031963470322</v>
      </c>
      <c r="M564" s="3">
        <f t="shared" si="8"/>
        <v>0</v>
      </c>
    </row>
    <row r="565" spans="1:13" x14ac:dyDescent="0.4">
      <c r="A565" s="4">
        <v>8</v>
      </c>
      <c r="B565" s="3" t="s">
        <v>1584</v>
      </c>
      <c r="C565" s="89">
        <v>11018</v>
      </c>
      <c r="D565" s="3" t="s">
        <v>2551</v>
      </c>
      <c r="E565" s="4" t="s">
        <v>953</v>
      </c>
      <c r="F565" s="4" t="s">
        <v>961</v>
      </c>
      <c r="G565" s="4">
        <v>113</v>
      </c>
      <c r="H565" s="135">
        <v>83.971129768743594</v>
      </c>
      <c r="I565" s="135">
        <v>86.0827747012533</v>
      </c>
      <c r="J565" s="135">
        <v>85.5814631302827</v>
      </c>
      <c r="K565" s="135">
        <v>79.87</v>
      </c>
      <c r="L565" s="135">
        <f>VLOOKUP($C565,ข้อมูลพื้นฐานรพ_สป_ณสค61!$C$2:$S$897,17,0)</f>
        <v>79.687234816341373</v>
      </c>
      <c r="M565" s="3">
        <f t="shared" si="8"/>
        <v>0</v>
      </c>
    </row>
    <row r="566" spans="1:13" x14ac:dyDescent="0.4">
      <c r="A566" s="4">
        <v>8</v>
      </c>
      <c r="B566" s="3" t="s">
        <v>1584</v>
      </c>
      <c r="C566" s="89">
        <v>11019</v>
      </c>
      <c r="D566" s="3" t="s">
        <v>2552</v>
      </c>
      <c r="E566" s="4" t="s">
        <v>953</v>
      </c>
      <c r="F566" s="4" t="s">
        <v>958</v>
      </c>
      <c r="G566" s="4">
        <v>30</v>
      </c>
      <c r="H566" s="135">
        <v>47.305936073059399</v>
      </c>
      <c r="I566" s="135">
        <v>43.972602739726</v>
      </c>
      <c r="J566" s="135">
        <v>37.324200913242002</v>
      </c>
      <c r="K566" s="135">
        <v>52.2</v>
      </c>
      <c r="L566" s="135">
        <f>VLOOKUP($C566,ข้อมูลพื้นฐานรพ_สป_ณสค61!$C$2:$S$897,17,0)</f>
        <v>58.821917808219176</v>
      </c>
      <c r="M566" s="3">
        <f t="shared" si="8"/>
        <v>0</v>
      </c>
    </row>
    <row r="567" spans="1:13" x14ac:dyDescent="0.4">
      <c r="A567" s="4">
        <v>8</v>
      </c>
      <c r="B567" s="3" t="s">
        <v>1584</v>
      </c>
      <c r="C567" s="89">
        <v>11020</v>
      </c>
      <c r="D567" s="3" t="s">
        <v>2553</v>
      </c>
      <c r="E567" s="4" t="s">
        <v>953</v>
      </c>
      <c r="F567" s="4" t="s">
        <v>958</v>
      </c>
      <c r="G567" s="4">
        <v>30</v>
      </c>
      <c r="H567" s="135">
        <v>45.844748858447502</v>
      </c>
      <c r="I567" s="135">
        <v>53.4794520547945</v>
      </c>
      <c r="J567" s="135">
        <v>51.050228310502298</v>
      </c>
      <c r="K567" s="135">
        <v>44.72</v>
      </c>
      <c r="L567" s="135">
        <f>VLOOKUP($C567,ข้อมูลพื้นฐานรพ_สป_ณสค61!$C$2:$S$897,17,0)</f>
        <v>41.561643835616437</v>
      </c>
      <c r="M567" s="3">
        <f t="shared" si="8"/>
        <v>0</v>
      </c>
    </row>
    <row r="568" spans="1:13" x14ac:dyDescent="0.4">
      <c r="A568" s="4">
        <v>8</v>
      </c>
      <c r="B568" s="3" t="s">
        <v>1584</v>
      </c>
      <c r="C568" s="89">
        <v>11021</v>
      </c>
      <c r="D568" s="3" t="s">
        <v>2554</v>
      </c>
      <c r="E568" s="4" t="s">
        <v>953</v>
      </c>
      <c r="F568" s="4" t="s">
        <v>958</v>
      </c>
      <c r="G568" s="4">
        <v>30</v>
      </c>
      <c r="H568" s="135">
        <v>69.034070951879201</v>
      </c>
      <c r="I568" s="135">
        <v>99.251141552511399</v>
      </c>
      <c r="J568" s="135">
        <v>86.922374429223794</v>
      </c>
      <c r="K568" s="135">
        <v>75.099999999999994</v>
      </c>
      <c r="L568" s="135">
        <f>VLOOKUP($C568,ข้อมูลพื้นฐานรพ_สป_ณสค61!$C$2:$S$897,17,0)</f>
        <v>83.607305936073061</v>
      </c>
      <c r="M568" s="3">
        <f t="shared" si="8"/>
        <v>1</v>
      </c>
    </row>
    <row r="569" spans="1:13" x14ac:dyDescent="0.4">
      <c r="A569" s="4">
        <v>8</v>
      </c>
      <c r="B569" s="3" t="s">
        <v>1584</v>
      </c>
      <c r="C569" s="89">
        <v>11022</v>
      </c>
      <c r="D569" s="3" t="s">
        <v>2555</v>
      </c>
      <c r="E569" s="4" t="s">
        <v>953</v>
      </c>
      <c r="F569" s="4" t="s">
        <v>958</v>
      </c>
      <c r="G569" s="4">
        <v>55</v>
      </c>
      <c r="H569" s="135">
        <v>104.611872146119</v>
      </c>
      <c r="I569" s="135">
        <v>64.383561643835606</v>
      </c>
      <c r="J569" s="135">
        <v>72.717310087173104</v>
      </c>
      <c r="K569" s="135">
        <v>61.75</v>
      </c>
      <c r="L569" s="135">
        <f>VLOOKUP($C569,ข้อมูลพื้นฐานรพ_สป_ณสค61!$C$2:$S$897,17,0)</f>
        <v>65.778331257783307</v>
      </c>
      <c r="M569" s="3">
        <f t="shared" si="8"/>
        <v>0</v>
      </c>
    </row>
    <row r="570" spans="1:13" x14ac:dyDescent="0.4">
      <c r="A570" s="4">
        <v>8</v>
      </c>
      <c r="B570" s="3" t="s">
        <v>1584</v>
      </c>
      <c r="C570" s="89">
        <v>11023</v>
      </c>
      <c r="D570" s="3" t="s">
        <v>2556</v>
      </c>
      <c r="E570" s="4" t="s">
        <v>953</v>
      </c>
      <c r="F570" s="4" t="s">
        <v>961</v>
      </c>
      <c r="G570" s="4">
        <v>134</v>
      </c>
      <c r="H570" s="135">
        <v>98.088638195003995</v>
      </c>
      <c r="I570" s="135">
        <v>80.196485401964907</v>
      </c>
      <c r="J570" s="135">
        <v>78.536045385360495</v>
      </c>
      <c r="K570" s="135">
        <v>52.16</v>
      </c>
      <c r="L570" s="135">
        <f>VLOOKUP($C570,ข้อมูลพื้นฐานรพ_สป_ณสค61!$C$2:$S$897,17,0)</f>
        <v>52.455530566346347</v>
      </c>
      <c r="M570" s="3">
        <f t="shared" si="8"/>
        <v>0</v>
      </c>
    </row>
    <row r="571" spans="1:13" x14ac:dyDescent="0.4">
      <c r="A571" s="4">
        <v>8</v>
      </c>
      <c r="B571" s="3" t="s">
        <v>1584</v>
      </c>
      <c r="C571" s="89">
        <v>11024</v>
      </c>
      <c r="D571" s="3" t="s">
        <v>2557</v>
      </c>
      <c r="E571" s="4" t="s">
        <v>953</v>
      </c>
      <c r="F571" s="4" t="s">
        <v>954</v>
      </c>
      <c r="G571" s="4">
        <v>70</v>
      </c>
      <c r="H571" s="135">
        <v>77.782733354571505</v>
      </c>
      <c r="I571" s="135">
        <v>87.956947162426601</v>
      </c>
      <c r="J571" s="135">
        <v>72.927592954990203</v>
      </c>
      <c r="K571" s="135">
        <v>73.569999999999993</v>
      </c>
      <c r="L571" s="135">
        <f>VLOOKUP($C571,ข้อมูลพื้นฐานรพ_สป_ณสค61!$C$2:$S$897,17,0)</f>
        <v>79.495107632093934</v>
      </c>
      <c r="M571" s="3">
        <f t="shared" si="8"/>
        <v>0</v>
      </c>
    </row>
    <row r="572" spans="1:13" x14ac:dyDescent="0.4">
      <c r="A572" s="4">
        <v>8</v>
      </c>
      <c r="B572" s="3" t="s">
        <v>1584</v>
      </c>
      <c r="C572" s="89">
        <v>11025</v>
      </c>
      <c r="D572" s="3" t="s">
        <v>2558</v>
      </c>
      <c r="E572" s="4" t="s">
        <v>953</v>
      </c>
      <c r="F572" s="4" t="s">
        <v>954</v>
      </c>
      <c r="G572" s="4">
        <v>120</v>
      </c>
      <c r="H572" s="135">
        <v>79.910598413842806</v>
      </c>
      <c r="I572" s="135">
        <v>68.701557194707902</v>
      </c>
      <c r="J572" s="135">
        <v>69.500058541154402</v>
      </c>
      <c r="K572" s="135">
        <v>61.2</v>
      </c>
      <c r="L572" s="135">
        <f>VLOOKUP($C572,ข้อมูลพื้นฐานรพ_สป_ณสค61!$C$2:$S$897,17,0)</f>
        <v>70.433789954337897</v>
      </c>
      <c r="M572" s="3">
        <f t="shared" si="8"/>
        <v>0</v>
      </c>
    </row>
    <row r="573" spans="1:13" x14ac:dyDescent="0.4">
      <c r="A573" s="4">
        <v>8</v>
      </c>
      <c r="B573" s="3" t="s">
        <v>1584</v>
      </c>
      <c r="C573" s="89">
        <v>11026</v>
      </c>
      <c r="D573" s="3" t="s">
        <v>2559</v>
      </c>
      <c r="E573" s="4" t="s">
        <v>953</v>
      </c>
      <c r="F573" s="4" t="s">
        <v>958</v>
      </c>
      <c r="G573" s="4">
        <v>30</v>
      </c>
      <c r="H573" s="135">
        <v>49.4794520547945</v>
      </c>
      <c r="I573" s="135">
        <v>16.237442922374399</v>
      </c>
      <c r="J573" s="135">
        <v>53.232876712328803</v>
      </c>
      <c r="K573" s="135">
        <v>51.79</v>
      </c>
      <c r="L573" s="135">
        <f>VLOOKUP($C573,ข้อมูลพื้นฐานรพ_สป_ณสค61!$C$2:$S$897,17,0)</f>
        <v>66.273972602739732</v>
      </c>
      <c r="M573" s="3">
        <f t="shared" si="8"/>
        <v>0</v>
      </c>
    </row>
    <row r="574" spans="1:13" x14ac:dyDescent="0.4">
      <c r="A574" s="4">
        <v>8</v>
      </c>
      <c r="B574" s="3" t="s">
        <v>1584</v>
      </c>
      <c r="C574" s="89">
        <v>11027</v>
      </c>
      <c r="D574" s="3" t="s">
        <v>2560</v>
      </c>
      <c r="E574" s="4" t="s">
        <v>953</v>
      </c>
      <c r="F574" s="4" t="s">
        <v>958</v>
      </c>
      <c r="G574" s="4">
        <v>34</v>
      </c>
      <c r="H574" s="135">
        <v>59.114155251141597</v>
      </c>
      <c r="I574" s="135">
        <v>44.375503626107999</v>
      </c>
      <c r="J574" s="135">
        <v>47.0829975825947</v>
      </c>
      <c r="K574" s="135">
        <v>42.55</v>
      </c>
      <c r="L574" s="135">
        <f>VLOOKUP($C574,ข้อมูลพื้นฐานรพ_สป_ณสค61!$C$2:$S$897,17,0)</f>
        <v>40.572119258662369</v>
      </c>
      <c r="M574" s="3">
        <f t="shared" si="8"/>
        <v>0</v>
      </c>
    </row>
    <row r="575" spans="1:13" x14ac:dyDescent="0.4">
      <c r="A575" s="4">
        <v>8</v>
      </c>
      <c r="B575" s="3" t="s">
        <v>1584</v>
      </c>
      <c r="C575" s="89">
        <v>11028</v>
      </c>
      <c r="D575" s="3" t="s">
        <v>2561</v>
      </c>
      <c r="E575" s="4" t="s">
        <v>953</v>
      </c>
      <c r="F575" s="4" t="s">
        <v>958</v>
      </c>
      <c r="G575" s="4">
        <v>30</v>
      </c>
      <c r="H575" s="135">
        <v>38.812785388127899</v>
      </c>
      <c r="I575" s="135">
        <v>38.273972602739697</v>
      </c>
      <c r="J575" s="135">
        <v>43.287671232876697</v>
      </c>
      <c r="K575" s="135">
        <v>39.58</v>
      </c>
      <c r="L575" s="135">
        <f>VLOOKUP($C575,ข้อมูลพื้นฐานรพ_สป_ณสค61!$C$2:$S$897,17,0)</f>
        <v>51.68036529680365</v>
      </c>
      <c r="M575" s="3">
        <f t="shared" si="8"/>
        <v>0</v>
      </c>
    </row>
    <row r="576" spans="1:13" x14ac:dyDescent="0.4">
      <c r="A576" s="4">
        <v>8</v>
      </c>
      <c r="B576" s="3" t="s">
        <v>1584</v>
      </c>
      <c r="C576" s="89">
        <v>11029</v>
      </c>
      <c r="D576" s="3" t="s">
        <v>2562</v>
      </c>
      <c r="E576" s="4" t="s">
        <v>953</v>
      </c>
      <c r="F576" s="4" t="s">
        <v>958</v>
      </c>
      <c r="G576" s="4">
        <v>30</v>
      </c>
      <c r="H576" s="135">
        <v>54.885844748858403</v>
      </c>
      <c r="I576" s="135">
        <v>57.196347031963498</v>
      </c>
      <c r="J576" s="135">
        <v>62.082191780821901</v>
      </c>
      <c r="K576" s="135">
        <v>50.58</v>
      </c>
      <c r="L576" s="135">
        <f>VLOOKUP($C576,ข้อมูลพื้นฐานรพ_สป_ณสค61!$C$2:$S$897,17,0)</f>
        <v>61.141552511415526</v>
      </c>
      <c r="M576" s="3">
        <f t="shared" si="8"/>
        <v>0</v>
      </c>
    </row>
    <row r="577" spans="1:13" x14ac:dyDescent="0.4">
      <c r="A577" s="4">
        <v>8</v>
      </c>
      <c r="B577" s="3" t="s">
        <v>1584</v>
      </c>
      <c r="C577" s="89">
        <v>11446</v>
      </c>
      <c r="D577" s="3" t="s">
        <v>2563</v>
      </c>
      <c r="E577" s="4" t="s">
        <v>953</v>
      </c>
      <c r="F577" s="4" t="s">
        <v>954</v>
      </c>
      <c r="G577" s="4">
        <v>120</v>
      </c>
      <c r="H577" s="135">
        <v>75.106945445806303</v>
      </c>
      <c r="I577" s="135">
        <v>76.000961307378006</v>
      </c>
      <c r="J577" s="135">
        <v>67.563085796683495</v>
      </c>
      <c r="K577" s="135">
        <v>66.73</v>
      </c>
      <c r="L577" s="135">
        <f>VLOOKUP($C577,ข้อมูลพื้นฐานรพ_สป_ณสค61!$C$2:$S$897,17,0)</f>
        <v>77.191780821917803</v>
      </c>
      <c r="M577" s="3">
        <f t="shared" si="8"/>
        <v>0</v>
      </c>
    </row>
    <row r="578" spans="1:13" x14ac:dyDescent="0.4">
      <c r="A578" s="4">
        <v>8</v>
      </c>
      <c r="B578" s="3" t="s">
        <v>1584</v>
      </c>
      <c r="C578" s="89">
        <v>25058</v>
      </c>
      <c r="D578" s="3" t="s">
        <v>2564</v>
      </c>
      <c r="E578" s="4" t="s">
        <v>953</v>
      </c>
      <c r="F578" s="4" t="s">
        <v>980</v>
      </c>
      <c r="G578" s="4">
        <v>10</v>
      </c>
      <c r="H578" s="135">
        <v>0</v>
      </c>
      <c r="I578" s="135">
        <v>0</v>
      </c>
      <c r="J578" s="135">
        <v>24.219178082191799</v>
      </c>
      <c r="K578" s="135">
        <v>39.590000000000003</v>
      </c>
      <c r="L578" s="135">
        <f>VLOOKUP($C578,ข้อมูลพื้นฐานรพ_สป_ณสค61!$C$2:$S$897,17,0)</f>
        <v>60.849315068493148</v>
      </c>
      <c r="M578" s="3">
        <f t="shared" si="8"/>
        <v>0</v>
      </c>
    </row>
    <row r="579" spans="1:13" x14ac:dyDescent="0.4">
      <c r="A579" s="4">
        <v>8</v>
      </c>
      <c r="B579" s="3" t="s">
        <v>1584</v>
      </c>
      <c r="C579" s="89">
        <v>25059</v>
      </c>
      <c r="D579" s="3" t="s">
        <v>2565</v>
      </c>
      <c r="E579" s="4" t="s">
        <v>953</v>
      </c>
      <c r="F579" s="4" t="s">
        <v>980</v>
      </c>
      <c r="G579" s="4">
        <v>10</v>
      </c>
      <c r="H579" s="135">
        <v>0</v>
      </c>
      <c r="I579" s="135">
        <v>0</v>
      </c>
      <c r="J579" s="135">
        <v>0</v>
      </c>
      <c r="K579" s="135">
        <v>0</v>
      </c>
      <c r="L579" s="135">
        <f>VLOOKUP($C579,ข้อมูลพื้นฐานรพ_สป_ณสค61!$C$2:$S$897,17,0)</f>
        <v>58.904109589041099</v>
      </c>
      <c r="M579" s="3">
        <f t="shared" ref="M579:M642" si="9">IF(L579&gt;=80,1,0)</f>
        <v>0</v>
      </c>
    </row>
    <row r="580" spans="1:13" x14ac:dyDescent="0.4">
      <c r="A580" s="4">
        <v>9</v>
      </c>
      <c r="B580" s="3" t="s">
        <v>1606</v>
      </c>
      <c r="C580" s="89">
        <v>4007</v>
      </c>
      <c r="D580" s="3" t="s">
        <v>2566</v>
      </c>
      <c r="E580" s="4" t="s">
        <v>953</v>
      </c>
      <c r="F580" s="4" t="s">
        <v>980</v>
      </c>
      <c r="G580" s="4">
        <v>10</v>
      </c>
      <c r="K580" s="135">
        <v>24.71</v>
      </c>
      <c r="L580" s="135">
        <f>VLOOKUP($C580,ข้อมูลพื้นฐานรพ_สป_ณสค61!$C$2:$S$897,17,0)</f>
        <v>41.753424657534246</v>
      </c>
      <c r="M580" s="3">
        <f t="shared" si="9"/>
        <v>0</v>
      </c>
    </row>
    <row r="581" spans="1:13" x14ac:dyDescent="0.4">
      <c r="A581" s="4">
        <v>9</v>
      </c>
      <c r="B581" s="3" t="s">
        <v>1606</v>
      </c>
      <c r="C581" s="89">
        <v>10702</v>
      </c>
      <c r="D581" s="3" t="s">
        <v>2567</v>
      </c>
      <c r="E581" s="4" t="s">
        <v>986</v>
      </c>
      <c r="F581" s="4" t="s">
        <v>1013</v>
      </c>
      <c r="G581" s="4">
        <v>626</v>
      </c>
      <c r="H581" s="135">
        <v>89.844582814445801</v>
      </c>
      <c r="I581" s="135">
        <v>80.755432600062505</v>
      </c>
      <c r="J581" s="135">
        <v>84.504930614430407</v>
      </c>
      <c r="K581" s="135">
        <v>77.87</v>
      </c>
      <c r="L581" s="135">
        <f>VLOOKUP($C581,ข้อมูลพื้นฐานรพ_สป_ณสค61!$C$2:$S$897,17,0)</f>
        <v>91.176419099304127</v>
      </c>
      <c r="M581" s="3">
        <f t="shared" si="9"/>
        <v>1</v>
      </c>
    </row>
    <row r="582" spans="1:13" x14ac:dyDescent="0.4">
      <c r="A582" s="4">
        <v>9</v>
      </c>
      <c r="B582" s="3" t="s">
        <v>1606</v>
      </c>
      <c r="C582" s="89">
        <v>10970</v>
      </c>
      <c r="D582" s="3" t="s">
        <v>2568</v>
      </c>
      <c r="E582" s="4" t="s">
        <v>953</v>
      </c>
      <c r="F582" s="4" t="s">
        <v>958</v>
      </c>
      <c r="G582" s="4">
        <v>50</v>
      </c>
      <c r="H582" s="135">
        <v>73.210958904109603</v>
      </c>
      <c r="I582" s="135">
        <v>79.057534246575301</v>
      </c>
      <c r="J582" s="135">
        <v>54.871232876712298</v>
      </c>
      <c r="K582" s="135">
        <v>67.86</v>
      </c>
      <c r="L582" s="135">
        <f>VLOOKUP($C582,ข้อมูลพื้นฐานรพ_สป_ณสค61!$C$2:$S$897,17,0)</f>
        <v>74.268493150684932</v>
      </c>
      <c r="M582" s="3">
        <f t="shared" si="9"/>
        <v>0</v>
      </c>
    </row>
    <row r="583" spans="1:13" x14ac:dyDescent="0.4">
      <c r="A583" s="4">
        <v>9</v>
      </c>
      <c r="B583" s="3" t="s">
        <v>1606</v>
      </c>
      <c r="C583" s="89">
        <v>10971</v>
      </c>
      <c r="D583" s="3" t="s">
        <v>2569</v>
      </c>
      <c r="E583" s="4" t="s">
        <v>953</v>
      </c>
      <c r="F583" s="4" t="s">
        <v>958</v>
      </c>
      <c r="G583" s="4">
        <v>45</v>
      </c>
      <c r="H583" s="135">
        <v>80.027397260274</v>
      </c>
      <c r="I583" s="135">
        <v>81.013698630137</v>
      </c>
      <c r="J583" s="135">
        <v>90.410958904109606</v>
      </c>
      <c r="K583" s="135">
        <v>108.94</v>
      </c>
      <c r="L583" s="135">
        <f>VLOOKUP($C583,ข้อมูลพื้นฐานรพ_สป_ณสค61!$C$2:$S$897,17,0)</f>
        <v>60.286149162861491</v>
      </c>
      <c r="M583" s="3">
        <f t="shared" si="9"/>
        <v>0</v>
      </c>
    </row>
    <row r="584" spans="1:13" x14ac:dyDescent="0.4">
      <c r="A584" s="4">
        <v>9</v>
      </c>
      <c r="B584" s="3" t="s">
        <v>1606</v>
      </c>
      <c r="C584" s="89">
        <v>10972</v>
      </c>
      <c r="D584" s="3" t="s">
        <v>2570</v>
      </c>
      <c r="E584" s="4" t="s">
        <v>953</v>
      </c>
      <c r="F584" s="4" t="s">
        <v>958</v>
      </c>
      <c r="G584" s="4">
        <v>77</v>
      </c>
      <c r="H584" s="135">
        <v>96.297857393747805</v>
      </c>
      <c r="I584" s="135">
        <v>83.452757288373704</v>
      </c>
      <c r="J584" s="135">
        <v>77.744994731296103</v>
      </c>
      <c r="K584" s="135">
        <v>62.91</v>
      </c>
      <c r="L584" s="135">
        <f>VLOOKUP($C584,ข้อมูลพื้นฐานรพ_สป_ณสค61!$C$2:$S$897,17,0)</f>
        <v>71.485500800569298</v>
      </c>
      <c r="M584" s="3">
        <f t="shared" si="9"/>
        <v>0</v>
      </c>
    </row>
    <row r="585" spans="1:13" x14ac:dyDescent="0.4">
      <c r="A585" s="4">
        <v>9</v>
      </c>
      <c r="B585" s="3" t="s">
        <v>1606</v>
      </c>
      <c r="C585" s="89">
        <v>10973</v>
      </c>
      <c r="D585" s="3" t="s">
        <v>2571</v>
      </c>
      <c r="E585" s="4" t="s">
        <v>953</v>
      </c>
      <c r="F585" s="4" t="s">
        <v>961</v>
      </c>
      <c r="G585" s="4">
        <v>90</v>
      </c>
      <c r="H585" s="135">
        <v>94.273211567732105</v>
      </c>
      <c r="I585" s="135">
        <v>81.7894919368823</v>
      </c>
      <c r="J585" s="135">
        <v>71.787757933067496</v>
      </c>
      <c r="K585" s="135">
        <v>77.5</v>
      </c>
      <c r="L585" s="135">
        <f>VLOOKUP($C585,ข้อมูลพื้นฐานรพ_สป_ณสค61!$C$2:$S$897,17,0)</f>
        <v>72.447488584474883</v>
      </c>
      <c r="M585" s="3">
        <f t="shared" si="9"/>
        <v>0</v>
      </c>
    </row>
    <row r="586" spans="1:13" x14ac:dyDescent="0.4">
      <c r="A586" s="4">
        <v>9</v>
      </c>
      <c r="B586" s="3" t="s">
        <v>1606</v>
      </c>
      <c r="C586" s="89">
        <v>10974</v>
      </c>
      <c r="D586" s="3" t="s">
        <v>2572</v>
      </c>
      <c r="E586" s="4" t="s">
        <v>953</v>
      </c>
      <c r="F586" s="4" t="s">
        <v>954</v>
      </c>
      <c r="G586" s="4">
        <v>60</v>
      </c>
      <c r="H586" s="135">
        <v>94.584474885844799</v>
      </c>
      <c r="I586" s="135">
        <v>80.310502283104995</v>
      </c>
      <c r="J586" s="135">
        <v>93.575342465753394</v>
      </c>
      <c r="K586" s="135">
        <v>90.47</v>
      </c>
      <c r="L586" s="135">
        <f>VLOOKUP($C586,ข้อมูลพื้นฐานรพ_สป_ณสค61!$C$2:$S$897,17,0)</f>
        <v>95.703196347031962</v>
      </c>
      <c r="M586" s="3">
        <f t="shared" si="9"/>
        <v>1</v>
      </c>
    </row>
    <row r="587" spans="1:13" x14ac:dyDescent="0.4">
      <c r="A587" s="4">
        <v>9</v>
      </c>
      <c r="B587" s="3" t="s">
        <v>1606</v>
      </c>
      <c r="C587" s="89">
        <v>10975</v>
      </c>
      <c r="D587" s="3" t="s">
        <v>2573</v>
      </c>
      <c r="E587" s="4" t="s">
        <v>953</v>
      </c>
      <c r="F587" s="4" t="s">
        <v>954</v>
      </c>
      <c r="G587" s="4">
        <v>75</v>
      </c>
      <c r="H587" s="135">
        <v>56.938812785388102</v>
      </c>
      <c r="I587" s="135">
        <v>52.084018264840203</v>
      </c>
      <c r="J587" s="135">
        <v>20.909589041095899</v>
      </c>
      <c r="K587" s="135">
        <v>46.91</v>
      </c>
      <c r="L587" s="135">
        <f>VLOOKUP($C587,ข้อมูลพื้นฐานรพ_สป_ณสค61!$C$2:$S$897,17,0)</f>
        <v>46.885844748858446</v>
      </c>
      <c r="M587" s="3">
        <f t="shared" si="9"/>
        <v>0</v>
      </c>
    </row>
    <row r="588" spans="1:13" x14ac:dyDescent="0.4">
      <c r="A588" s="4">
        <v>9</v>
      </c>
      <c r="B588" s="3" t="s">
        <v>1606</v>
      </c>
      <c r="C588" s="89">
        <v>10976</v>
      </c>
      <c r="D588" s="3" t="s">
        <v>2574</v>
      </c>
      <c r="E588" s="4" t="s">
        <v>953</v>
      </c>
      <c r="F588" s="4" t="s">
        <v>958</v>
      </c>
      <c r="G588" s="4">
        <v>30</v>
      </c>
      <c r="H588" s="135">
        <v>80.579256360078304</v>
      </c>
      <c r="I588" s="135">
        <v>92.429223744292202</v>
      </c>
      <c r="J588" s="135">
        <v>58.392694063926903</v>
      </c>
      <c r="K588" s="135">
        <v>88.81</v>
      </c>
      <c r="L588" s="135">
        <f>VLOOKUP($C588,ข้อมูลพื้นฐานรพ_สป_ณสค61!$C$2:$S$897,17,0)</f>
        <v>116.65753424657534</v>
      </c>
      <c r="M588" s="3">
        <f t="shared" si="9"/>
        <v>1</v>
      </c>
    </row>
    <row r="589" spans="1:13" x14ac:dyDescent="0.4">
      <c r="A589" s="4">
        <v>9</v>
      </c>
      <c r="B589" s="3" t="s">
        <v>1606</v>
      </c>
      <c r="C589" s="89">
        <v>10977</v>
      </c>
      <c r="D589" s="3" t="s">
        <v>2575</v>
      </c>
      <c r="E589" s="4" t="s">
        <v>953</v>
      </c>
      <c r="F589" s="4" t="s">
        <v>958</v>
      </c>
      <c r="G589" s="4">
        <v>30</v>
      </c>
      <c r="H589" s="135">
        <v>109.223744292237</v>
      </c>
      <c r="I589" s="135">
        <v>55.378995433790003</v>
      </c>
      <c r="J589" s="135">
        <v>65.926940639269404</v>
      </c>
      <c r="K589" s="135">
        <v>90.05</v>
      </c>
      <c r="L589" s="135">
        <f>VLOOKUP($C589,ข้อมูลพื้นฐานรพ_สป_ณสค61!$C$2:$S$897,17,0)</f>
        <v>81.114155251141554</v>
      </c>
      <c r="M589" s="3">
        <f t="shared" si="9"/>
        <v>1</v>
      </c>
    </row>
    <row r="590" spans="1:13" x14ac:dyDescent="0.4">
      <c r="A590" s="4">
        <v>9</v>
      </c>
      <c r="B590" s="3" t="s">
        <v>1606</v>
      </c>
      <c r="C590" s="89">
        <v>10978</v>
      </c>
      <c r="D590" s="3" t="s">
        <v>2898</v>
      </c>
      <c r="E590" s="4" t="s">
        <v>953</v>
      </c>
      <c r="F590" s="4" t="s">
        <v>987</v>
      </c>
      <c r="G590" s="4">
        <v>277</v>
      </c>
      <c r="H590" s="135">
        <v>87.250604351329599</v>
      </c>
      <c r="I590" s="135">
        <v>90.375755720517304</v>
      </c>
      <c r="J590" s="135">
        <v>98.627075839902005</v>
      </c>
      <c r="K590" s="135">
        <v>94.62</v>
      </c>
      <c r="L590" s="135">
        <f>VLOOKUP($C590,ข้อมูลพื้นฐานรพ_สป_ณสค61!$C$2:$S$897,17,0)</f>
        <v>71.319914939913957</v>
      </c>
      <c r="M590" s="3">
        <f t="shared" si="9"/>
        <v>0</v>
      </c>
    </row>
    <row r="591" spans="1:13" x14ac:dyDescent="0.4">
      <c r="A591" s="4">
        <v>9</v>
      </c>
      <c r="B591" s="3" t="s">
        <v>1606</v>
      </c>
      <c r="C591" s="89">
        <v>10979</v>
      </c>
      <c r="D591" s="3" t="s">
        <v>2576</v>
      </c>
      <c r="E591" s="4" t="s">
        <v>953</v>
      </c>
      <c r="F591" s="4" t="s">
        <v>958</v>
      </c>
      <c r="G591" s="4">
        <v>30</v>
      </c>
      <c r="H591" s="135">
        <v>124.09132420091299</v>
      </c>
      <c r="I591" s="135">
        <v>75.589041095890394</v>
      </c>
      <c r="J591" s="135">
        <v>95.452054794520507</v>
      </c>
      <c r="K591" s="135">
        <v>99.32</v>
      </c>
      <c r="L591" s="135">
        <f>VLOOKUP($C591,ข้อมูลพื้นฐานรพ_สป_ณสค61!$C$2:$S$897,17,0)</f>
        <v>101.15981735159818</v>
      </c>
      <c r="M591" s="3">
        <f t="shared" si="9"/>
        <v>1</v>
      </c>
    </row>
    <row r="592" spans="1:13" x14ac:dyDescent="0.4">
      <c r="A592" s="4">
        <v>9</v>
      </c>
      <c r="B592" s="3" t="s">
        <v>1606</v>
      </c>
      <c r="C592" s="89">
        <v>10980</v>
      </c>
      <c r="D592" s="3" t="s">
        <v>2577</v>
      </c>
      <c r="E592" s="4" t="s">
        <v>953</v>
      </c>
      <c r="F592" s="4" t="s">
        <v>961</v>
      </c>
      <c r="G592" s="4">
        <v>121</v>
      </c>
      <c r="H592" s="135">
        <v>57.9889245118041</v>
      </c>
      <c r="I592" s="135">
        <v>52.903513996426398</v>
      </c>
      <c r="J592" s="135">
        <v>60.455628350208499</v>
      </c>
      <c r="K592" s="135">
        <v>55.71</v>
      </c>
      <c r="L592" s="135">
        <f>VLOOKUP($C592,ข้อมูลพื้นฐานรพ_สป_ณสค61!$C$2:$S$897,17,0)</f>
        <v>54.368844107324804</v>
      </c>
      <c r="M592" s="3">
        <f t="shared" si="9"/>
        <v>0</v>
      </c>
    </row>
    <row r="593" spans="1:13" x14ac:dyDescent="0.4">
      <c r="A593" s="4">
        <v>9</v>
      </c>
      <c r="B593" s="3" t="s">
        <v>1606</v>
      </c>
      <c r="C593" s="89">
        <v>10981</v>
      </c>
      <c r="D593" s="3" t="s">
        <v>2578</v>
      </c>
      <c r="E593" s="4" t="s">
        <v>953</v>
      </c>
      <c r="F593" s="4" t="s">
        <v>958</v>
      </c>
      <c r="G593" s="4">
        <v>60</v>
      </c>
      <c r="H593" s="135">
        <v>54.8264840182648</v>
      </c>
      <c r="I593" s="135">
        <v>110.803652968037</v>
      </c>
      <c r="J593" s="135">
        <v>98.547945205479493</v>
      </c>
      <c r="K593" s="135">
        <v>113.33</v>
      </c>
      <c r="L593" s="135">
        <f>VLOOKUP($C593,ข้อมูลพื้นฐานรพ_สป_ณสค61!$C$2:$S$897,17,0)</f>
        <v>64.945205479452056</v>
      </c>
      <c r="M593" s="3">
        <f t="shared" si="9"/>
        <v>0</v>
      </c>
    </row>
    <row r="594" spans="1:13" x14ac:dyDescent="0.4">
      <c r="A594" s="4">
        <v>9</v>
      </c>
      <c r="B594" s="3" t="s">
        <v>1606</v>
      </c>
      <c r="C594" s="89">
        <v>10982</v>
      </c>
      <c r="D594" s="3" t="s">
        <v>2579</v>
      </c>
      <c r="E594" s="4" t="s">
        <v>953</v>
      </c>
      <c r="F594" s="4" t="s">
        <v>958</v>
      </c>
      <c r="G594" s="4">
        <v>30</v>
      </c>
      <c r="H594" s="135">
        <v>56.694063926940601</v>
      </c>
      <c r="I594" s="135">
        <v>60.538812785388103</v>
      </c>
      <c r="J594" s="135">
        <v>76.968036529680404</v>
      </c>
      <c r="K594" s="135">
        <v>62.59</v>
      </c>
      <c r="L594" s="135">
        <f>VLOOKUP($C594,ข้อมูลพื้นฐานรพ_สป_ณสค61!$C$2:$S$897,17,0)</f>
        <v>76.739726027397253</v>
      </c>
      <c r="M594" s="3">
        <f t="shared" si="9"/>
        <v>0</v>
      </c>
    </row>
    <row r="595" spans="1:13" x14ac:dyDescent="0.4">
      <c r="A595" s="4">
        <v>9</v>
      </c>
      <c r="B595" s="3" t="s">
        <v>1606</v>
      </c>
      <c r="C595" s="89">
        <v>10983</v>
      </c>
      <c r="D595" s="3" t="s">
        <v>2580</v>
      </c>
      <c r="E595" s="4" t="s">
        <v>953</v>
      </c>
      <c r="F595" s="4" t="s">
        <v>958</v>
      </c>
      <c r="G595" s="4">
        <v>30</v>
      </c>
      <c r="H595" s="135">
        <v>51.022831050228298</v>
      </c>
      <c r="I595" s="135">
        <v>47.1598173515982</v>
      </c>
      <c r="J595" s="135">
        <v>54.575342465753401</v>
      </c>
      <c r="K595" s="135">
        <v>58.71</v>
      </c>
      <c r="L595" s="135">
        <f>VLOOKUP($C595,ข้อมูลพื้นฐานรพ_สป_ณสค61!$C$2:$S$897,17,0)</f>
        <v>61.753424657534246</v>
      </c>
      <c r="M595" s="3">
        <f t="shared" si="9"/>
        <v>0</v>
      </c>
    </row>
    <row r="596" spans="1:13" x14ac:dyDescent="0.4">
      <c r="A596" s="4">
        <v>9</v>
      </c>
      <c r="B596" s="3" t="s">
        <v>1623</v>
      </c>
      <c r="C596" s="89">
        <v>10666</v>
      </c>
      <c r="D596" s="3" t="s">
        <v>2581</v>
      </c>
      <c r="E596" s="4" t="s">
        <v>949</v>
      </c>
      <c r="F596" s="4" t="s">
        <v>950</v>
      </c>
      <c r="G596" s="4">
        <v>1278</v>
      </c>
      <c r="H596" s="135">
        <v>122.175342465753</v>
      </c>
      <c r="I596" s="135">
        <v>97.159247632988397</v>
      </c>
      <c r="J596" s="135">
        <v>5.0670547522147098</v>
      </c>
      <c r="K596" s="135">
        <v>82.52</v>
      </c>
      <c r="L596" s="135">
        <f>VLOOKUP($C596,ข้อมูลพื้นฐานรพ_สป_ณสค61!$C$2:$S$897,17,0)</f>
        <v>128.29528158295281</v>
      </c>
      <c r="M596" s="3">
        <f t="shared" si="9"/>
        <v>1</v>
      </c>
    </row>
    <row r="597" spans="1:13" x14ac:dyDescent="0.4">
      <c r="A597" s="4">
        <v>9</v>
      </c>
      <c r="B597" s="3" t="s">
        <v>1623</v>
      </c>
      <c r="C597" s="89">
        <v>10871</v>
      </c>
      <c r="D597" s="3" t="s">
        <v>2582</v>
      </c>
      <c r="E597" s="4" t="s">
        <v>953</v>
      </c>
      <c r="F597" s="4" t="s">
        <v>961</v>
      </c>
      <c r="G597" s="4">
        <v>120</v>
      </c>
      <c r="H597" s="135">
        <v>90.544901065448997</v>
      </c>
      <c r="I597" s="135">
        <v>84.517633343048701</v>
      </c>
      <c r="J597" s="135">
        <v>64.768289128533993</v>
      </c>
      <c r="K597" s="135">
        <v>90.99</v>
      </c>
      <c r="L597" s="135">
        <f>VLOOKUP($C597,ข้อมูลพื้นฐานรพ_สป_ณสค61!$C$2:$S$897,17,0)</f>
        <v>88.404109589041099</v>
      </c>
      <c r="M597" s="3">
        <f t="shared" si="9"/>
        <v>1</v>
      </c>
    </row>
    <row r="598" spans="1:13" x14ac:dyDescent="0.4">
      <c r="A598" s="4">
        <v>9</v>
      </c>
      <c r="B598" s="3" t="s">
        <v>1623</v>
      </c>
      <c r="C598" s="89">
        <v>10872</v>
      </c>
      <c r="D598" s="3" t="s">
        <v>2583</v>
      </c>
      <c r="E598" s="4" t="s">
        <v>953</v>
      </c>
      <c r="F598" s="4" t="s">
        <v>958</v>
      </c>
      <c r="G598" s="4">
        <v>55</v>
      </c>
      <c r="H598" s="135">
        <v>77.410517012814907</v>
      </c>
      <c r="I598" s="135">
        <v>72.816936488169404</v>
      </c>
      <c r="J598" s="135">
        <v>46.630136986301402</v>
      </c>
      <c r="K598" s="135">
        <v>68.98</v>
      </c>
      <c r="L598" s="135">
        <f>VLOOKUP($C598,ข้อมูลพื้นฐานรพ_สป_ณสค61!$C$2:$S$897,17,0)</f>
        <v>84.831880448318799</v>
      </c>
      <c r="M598" s="3">
        <f t="shared" si="9"/>
        <v>1</v>
      </c>
    </row>
    <row r="599" spans="1:13" x14ac:dyDescent="0.4">
      <c r="A599" s="4">
        <v>9</v>
      </c>
      <c r="B599" s="3" t="s">
        <v>1623</v>
      </c>
      <c r="C599" s="89">
        <v>10873</v>
      </c>
      <c r="D599" s="3" t="s">
        <v>2584</v>
      </c>
      <c r="E599" s="4" t="s">
        <v>953</v>
      </c>
      <c r="F599" s="4" t="s">
        <v>958</v>
      </c>
      <c r="G599" s="4">
        <v>60</v>
      </c>
      <c r="H599" s="135">
        <v>47.385348421679602</v>
      </c>
      <c r="I599" s="135">
        <v>34.834226722255302</v>
      </c>
      <c r="J599" s="135">
        <v>37.756601151479103</v>
      </c>
      <c r="K599" s="135">
        <v>41.21</v>
      </c>
      <c r="L599" s="135">
        <f>VLOOKUP($C599,ข้อมูลพื้นฐานรพ_สป_ณสค61!$C$2:$S$897,17,0)</f>
        <v>60.301369863013697</v>
      </c>
      <c r="M599" s="3">
        <f t="shared" si="9"/>
        <v>0</v>
      </c>
    </row>
    <row r="600" spans="1:13" x14ac:dyDescent="0.4">
      <c r="A600" s="4">
        <v>9</v>
      </c>
      <c r="B600" s="3" t="s">
        <v>1623</v>
      </c>
      <c r="C600" s="89">
        <v>10874</v>
      </c>
      <c r="D600" s="3" t="s">
        <v>2585</v>
      </c>
      <c r="E600" s="4" t="s">
        <v>953</v>
      </c>
      <c r="F600" s="4" t="s">
        <v>958</v>
      </c>
      <c r="G600" s="4">
        <v>35</v>
      </c>
      <c r="H600" s="135">
        <v>48.704500978473597</v>
      </c>
      <c r="I600" s="135">
        <v>58.424657534246599</v>
      </c>
      <c r="J600" s="135">
        <v>37.910958904109599</v>
      </c>
      <c r="K600" s="135">
        <v>43.04</v>
      </c>
      <c r="L600" s="135">
        <f>VLOOKUP($C600,ข้อมูลพื้นฐานรพ_สป_ณสค61!$C$2:$S$897,17,0)</f>
        <v>62.669275929549904</v>
      </c>
      <c r="M600" s="3">
        <f t="shared" si="9"/>
        <v>0</v>
      </c>
    </row>
    <row r="601" spans="1:13" x14ac:dyDescent="0.4">
      <c r="A601" s="4">
        <v>9</v>
      </c>
      <c r="B601" s="3" t="s">
        <v>1623</v>
      </c>
      <c r="C601" s="89">
        <v>10875</v>
      </c>
      <c r="D601" s="3" t="s">
        <v>2586</v>
      </c>
      <c r="E601" s="4" t="s">
        <v>953</v>
      </c>
      <c r="F601" s="4" t="s">
        <v>954</v>
      </c>
      <c r="G601" s="4">
        <v>64</v>
      </c>
      <c r="H601" s="135">
        <v>83.398972602739704</v>
      </c>
      <c r="I601" s="135">
        <v>80.633561643835606</v>
      </c>
      <c r="J601" s="135">
        <v>57.016267123287697</v>
      </c>
      <c r="K601" s="135">
        <v>73.2</v>
      </c>
      <c r="L601" s="135">
        <f>VLOOKUP($C601,ข้อมูลพื้นฐานรพ_สป_ณสค61!$C$2:$S$897,17,0)</f>
        <v>75.659246575342465</v>
      </c>
      <c r="M601" s="3">
        <f t="shared" si="9"/>
        <v>0</v>
      </c>
    </row>
    <row r="602" spans="1:13" x14ac:dyDescent="0.4">
      <c r="A602" s="4">
        <v>9</v>
      </c>
      <c r="B602" s="3" t="s">
        <v>1623</v>
      </c>
      <c r="C602" s="89">
        <v>10876</v>
      </c>
      <c r="D602" s="3" t="s">
        <v>2587</v>
      </c>
      <c r="E602" s="4" t="s">
        <v>953</v>
      </c>
      <c r="F602" s="4" t="s">
        <v>961</v>
      </c>
      <c r="G602" s="4">
        <v>91</v>
      </c>
      <c r="H602" s="135">
        <v>78.913779210314303</v>
      </c>
      <c r="I602" s="135">
        <v>71.446635556224606</v>
      </c>
      <c r="J602" s="135">
        <v>66.758994430227304</v>
      </c>
      <c r="K602" s="135">
        <v>59.45</v>
      </c>
      <c r="L602" s="135">
        <f>VLOOKUP($C602,ข้อมูลพื้นฐานรพ_สป_ณสค61!$C$2:$S$897,17,0)</f>
        <v>73.728737016408246</v>
      </c>
      <c r="M602" s="3">
        <f t="shared" si="9"/>
        <v>0</v>
      </c>
    </row>
    <row r="603" spans="1:13" x14ac:dyDescent="0.4">
      <c r="A603" s="4">
        <v>9</v>
      </c>
      <c r="B603" s="3" t="s">
        <v>1623</v>
      </c>
      <c r="C603" s="89">
        <v>10877</v>
      </c>
      <c r="D603" s="3" t="s">
        <v>2588</v>
      </c>
      <c r="E603" s="4" t="s">
        <v>953</v>
      </c>
      <c r="F603" s="4" t="s">
        <v>961</v>
      </c>
      <c r="G603" s="4">
        <v>125</v>
      </c>
      <c r="H603" s="135">
        <v>79.098173515981699</v>
      </c>
      <c r="I603" s="135">
        <v>67.541917808219196</v>
      </c>
      <c r="J603" s="135">
        <v>51.458630136986301</v>
      </c>
      <c r="K603" s="135">
        <v>56.42</v>
      </c>
      <c r="L603" s="135">
        <f>VLOOKUP($C603,ข้อมูลพื้นฐานรพ_สป_ณสค61!$C$2:$S$897,17,0)</f>
        <v>55.958356164383559</v>
      </c>
      <c r="M603" s="3">
        <f t="shared" si="9"/>
        <v>0</v>
      </c>
    </row>
    <row r="604" spans="1:13" x14ac:dyDescent="0.4">
      <c r="A604" s="4">
        <v>9</v>
      </c>
      <c r="B604" s="3" t="s">
        <v>1623</v>
      </c>
      <c r="C604" s="89">
        <v>10878</v>
      </c>
      <c r="D604" s="3" t="s">
        <v>2589</v>
      </c>
      <c r="E604" s="4" t="s">
        <v>953</v>
      </c>
      <c r="F604" s="4" t="s">
        <v>958</v>
      </c>
      <c r="G604" s="4">
        <v>66</v>
      </c>
      <c r="H604" s="135">
        <v>67.517642175176405</v>
      </c>
      <c r="I604" s="135">
        <v>70.004151100041497</v>
      </c>
      <c r="J604" s="135">
        <v>70.016604400166003</v>
      </c>
      <c r="K604" s="135">
        <v>65.790000000000006</v>
      </c>
      <c r="L604" s="135">
        <f>VLOOKUP($C604,ข้อมูลพื้นฐานรพ_สป_ณสค61!$C$2:$S$897,17,0)</f>
        <v>68.364466583644671</v>
      </c>
      <c r="M604" s="3">
        <f t="shared" si="9"/>
        <v>0</v>
      </c>
    </row>
    <row r="605" spans="1:13" x14ac:dyDescent="0.4">
      <c r="A605" s="4">
        <v>9</v>
      </c>
      <c r="B605" s="3" t="s">
        <v>1623</v>
      </c>
      <c r="C605" s="89">
        <v>10879</v>
      </c>
      <c r="D605" s="3" t="s">
        <v>2590</v>
      </c>
      <c r="E605" s="4" t="s">
        <v>953</v>
      </c>
      <c r="F605" s="4" t="s">
        <v>958</v>
      </c>
      <c r="G605" s="4">
        <v>77</v>
      </c>
      <c r="H605" s="135">
        <v>84.157719363198794</v>
      </c>
      <c r="I605" s="135">
        <v>81.870454929815693</v>
      </c>
      <c r="J605" s="135">
        <v>58.417047184170499</v>
      </c>
      <c r="K605" s="135">
        <v>65.89</v>
      </c>
      <c r="L605" s="135">
        <f>VLOOKUP($C605,ข้อมูลพื้นฐานรพ_สป_ณสค61!$C$2:$S$897,17,0)</f>
        <v>74.065112969222554</v>
      </c>
      <c r="M605" s="3">
        <f t="shared" si="9"/>
        <v>0</v>
      </c>
    </row>
    <row r="606" spans="1:13" x14ac:dyDescent="0.4">
      <c r="A606" s="4">
        <v>9</v>
      </c>
      <c r="B606" s="3" t="s">
        <v>1623</v>
      </c>
      <c r="C606" s="89">
        <v>10880</v>
      </c>
      <c r="D606" s="3" t="s">
        <v>2591</v>
      </c>
      <c r="E606" s="4" t="s">
        <v>953</v>
      </c>
      <c r="F606" s="4" t="s">
        <v>958</v>
      </c>
      <c r="G606" s="4">
        <v>54</v>
      </c>
      <c r="H606" s="135">
        <v>44.168598524762899</v>
      </c>
      <c r="I606" s="135">
        <v>88.446183953033298</v>
      </c>
      <c r="J606" s="135">
        <v>70.716242661448106</v>
      </c>
      <c r="K606" s="135">
        <v>78.760000000000005</v>
      </c>
      <c r="L606" s="135">
        <f>VLOOKUP($C606,ข้อมูลพื้นฐานรพ_สป_ณสค61!$C$2:$S$897,17,0)</f>
        <v>54.373414510400814</v>
      </c>
      <c r="M606" s="3">
        <f t="shared" si="9"/>
        <v>0</v>
      </c>
    </row>
    <row r="607" spans="1:13" x14ac:dyDescent="0.4">
      <c r="A607" s="4">
        <v>9</v>
      </c>
      <c r="B607" s="3" t="s">
        <v>1623</v>
      </c>
      <c r="C607" s="89">
        <v>10881</v>
      </c>
      <c r="D607" s="3" t="s">
        <v>2592</v>
      </c>
      <c r="E607" s="4" t="s">
        <v>953</v>
      </c>
      <c r="F607" s="4" t="s">
        <v>961</v>
      </c>
      <c r="G607" s="4">
        <v>152</v>
      </c>
      <c r="H607" s="135">
        <v>96.662100456621005</v>
      </c>
      <c r="I607" s="135">
        <v>82.319929297392804</v>
      </c>
      <c r="J607" s="135">
        <v>74.562527618205905</v>
      </c>
      <c r="K607" s="135">
        <v>89.7</v>
      </c>
      <c r="L607" s="135">
        <f>VLOOKUP($C607,ข้อมูลพื้นฐานรพ_สป_ณสค61!$C$2:$S$897,17,0)</f>
        <v>83.179524152847875</v>
      </c>
      <c r="M607" s="3">
        <f t="shared" si="9"/>
        <v>1</v>
      </c>
    </row>
    <row r="608" spans="1:13" x14ac:dyDescent="0.4">
      <c r="A608" s="4">
        <v>9</v>
      </c>
      <c r="B608" s="3" t="s">
        <v>1623</v>
      </c>
      <c r="C608" s="89">
        <v>10882</v>
      </c>
      <c r="D608" s="3" t="s">
        <v>2593</v>
      </c>
      <c r="E608" s="4" t="s">
        <v>953</v>
      </c>
      <c r="F608" s="4" t="s">
        <v>954</v>
      </c>
      <c r="G608" s="4">
        <v>65</v>
      </c>
      <c r="H608" s="135">
        <v>84.173515981735207</v>
      </c>
      <c r="I608" s="135">
        <v>54.830397912589703</v>
      </c>
      <c r="J608" s="135">
        <v>33.140900195694698</v>
      </c>
      <c r="K608" s="135">
        <v>57.46</v>
      </c>
      <c r="L608" s="135">
        <f>VLOOKUP($C608,ข้อมูลพื้นฐานรพ_สป_ณสค61!$C$2:$S$897,17,0)</f>
        <v>79.738672286617486</v>
      </c>
      <c r="M608" s="3">
        <f t="shared" si="9"/>
        <v>0</v>
      </c>
    </row>
    <row r="609" spans="1:13" x14ac:dyDescent="0.4">
      <c r="A609" s="4">
        <v>9</v>
      </c>
      <c r="B609" s="3" t="s">
        <v>1623</v>
      </c>
      <c r="C609" s="89">
        <v>10883</v>
      </c>
      <c r="D609" s="3" t="s">
        <v>2594</v>
      </c>
      <c r="E609" s="4" t="s">
        <v>953</v>
      </c>
      <c r="F609" s="4" t="s">
        <v>954</v>
      </c>
      <c r="G609" s="4">
        <v>90</v>
      </c>
      <c r="H609" s="135">
        <v>100.850017562346</v>
      </c>
      <c r="I609" s="135">
        <v>67.3481519772551</v>
      </c>
      <c r="J609" s="135">
        <v>61.310416128198497</v>
      </c>
      <c r="K609" s="135">
        <v>65.06</v>
      </c>
      <c r="L609" s="135">
        <f>VLOOKUP($C609,ข้อมูลพื้นฐานรพ_สป_ณสค61!$C$2:$S$897,17,0)</f>
        <v>83.427701674277017</v>
      </c>
      <c r="M609" s="3">
        <f t="shared" si="9"/>
        <v>1</v>
      </c>
    </row>
    <row r="610" spans="1:13" x14ac:dyDescent="0.4">
      <c r="A610" s="4">
        <v>9</v>
      </c>
      <c r="B610" s="3" t="s">
        <v>1623</v>
      </c>
      <c r="C610" s="89">
        <v>10884</v>
      </c>
      <c r="D610" s="3" t="s">
        <v>2595</v>
      </c>
      <c r="E610" s="4" t="s">
        <v>953</v>
      </c>
      <c r="F610" s="4" t="s">
        <v>961</v>
      </c>
      <c r="G610" s="4">
        <v>209</v>
      </c>
      <c r="H610" s="135">
        <v>89.666626257728197</v>
      </c>
      <c r="I610" s="135">
        <v>53.0974124809741</v>
      </c>
      <c r="J610" s="135">
        <v>79.813546423135506</v>
      </c>
      <c r="K610" s="135">
        <v>79.84</v>
      </c>
      <c r="L610" s="135">
        <f>VLOOKUP($C610,ข้อมูลพื้นฐานรพ_สป_ณสค61!$C$2:$S$897,17,0)</f>
        <v>70.424067641082786</v>
      </c>
      <c r="M610" s="3">
        <f t="shared" si="9"/>
        <v>0</v>
      </c>
    </row>
    <row r="611" spans="1:13" x14ac:dyDescent="0.4">
      <c r="A611" s="4">
        <v>9</v>
      </c>
      <c r="B611" s="3" t="s">
        <v>1623</v>
      </c>
      <c r="C611" s="89">
        <v>10885</v>
      </c>
      <c r="D611" s="3" t="s">
        <v>2596</v>
      </c>
      <c r="E611" s="4" t="s">
        <v>953</v>
      </c>
      <c r="F611" s="4" t="s">
        <v>958</v>
      </c>
      <c r="G611" s="4">
        <v>60</v>
      </c>
      <c r="H611" s="135">
        <v>93.589041095890394</v>
      </c>
      <c r="I611" s="135">
        <v>85.273972602739704</v>
      </c>
      <c r="J611" s="135">
        <v>50.0837138508371</v>
      </c>
      <c r="K611" s="135">
        <v>57.8</v>
      </c>
      <c r="L611" s="135">
        <f>VLOOKUP($C611,ข้อมูลพื้นฐานรพ_สป_ณสค61!$C$2:$S$897,17,0)</f>
        <v>77.009132420091319</v>
      </c>
      <c r="M611" s="3">
        <f t="shared" si="9"/>
        <v>0</v>
      </c>
    </row>
    <row r="612" spans="1:13" x14ac:dyDescent="0.4">
      <c r="A612" s="4">
        <v>9</v>
      </c>
      <c r="B612" s="3" t="s">
        <v>1623</v>
      </c>
      <c r="C612" s="89">
        <v>10886</v>
      </c>
      <c r="D612" s="3" t="s">
        <v>2597</v>
      </c>
      <c r="E612" s="4" t="s">
        <v>953</v>
      </c>
      <c r="F612" s="4" t="s">
        <v>954</v>
      </c>
      <c r="G612" s="4">
        <v>89</v>
      </c>
      <c r="H612" s="135">
        <v>89.8747553816047</v>
      </c>
      <c r="I612" s="135">
        <v>65.907341850084606</v>
      </c>
      <c r="J612" s="135">
        <v>42.721255964291203</v>
      </c>
      <c r="K612" s="135">
        <v>52.52</v>
      </c>
      <c r="L612" s="135">
        <f>VLOOKUP($C612,ข้อมูลพื้นฐานรพ_สป_ณสค61!$C$2:$S$897,17,0)</f>
        <v>58.171463752501154</v>
      </c>
      <c r="M612" s="3">
        <f t="shared" si="9"/>
        <v>0</v>
      </c>
    </row>
    <row r="613" spans="1:13" x14ac:dyDescent="0.4">
      <c r="A613" s="4">
        <v>9</v>
      </c>
      <c r="B613" s="3" t="s">
        <v>1623</v>
      </c>
      <c r="C613" s="89">
        <v>10887</v>
      </c>
      <c r="D613" s="3" t="s">
        <v>2598</v>
      </c>
      <c r="E613" s="4" t="s">
        <v>953</v>
      </c>
      <c r="F613" s="4" t="s">
        <v>954</v>
      </c>
      <c r="G613" s="4">
        <v>121</v>
      </c>
      <c r="H613" s="135">
        <v>61.436146707909899</v>
      </c>
      <c r="I613" s="135">
        <v>58.267859164496798</v>
      </c>
      <c r="J613" s="135">
        <v>38.328993546926299</v>
      </c>
      <c r="K613" s="135">
        <v>45.8</v>
      </c>
      <c r="L613" s="135">
        <f>VLOOKUP($C613,ข้อมูลพื้นฐานรพ_สป_ณสค61!$C$2:$S$897,17,0)</f>
        <v>58.553152949167895</v>
      </c>
      <c r="M613" s="3">
        <f t="shared" si="9"/>
        <v>0</v>
      </c>
    </row>
    <row r="614" spans="1:13" x14ac:dyDescent="0.4">
      <c r="A614" s="4">
        <v>9</v>
      </c>
      <c r="B614" s="3" t="s">
        <v>1623</v>
      </c>
      <c r="C614" s="89">
        <v>10888</v>
      </c>
      <c r="D614" s="3" t="s">
        <v>2599</v>
      </c>
      <c r="E614" s="4" t="s">
        <v>953</v>
      </c>
      <c r="F614" s="4" t="s">
        <v>958</v>
      </c>
      <c r="G614" s="4">
        <v>34</v>
      </c>
      <c r="H614" s="135">
        <v>95.278538812785399</v>
      </c>
      <c r="I614" s="135">
        <v>64.182111200644599</v>
      </c>
      <c r="J614" s="135">
        <v>57.365028203062003</v>
      </c>
      <c r="K614" s="135">
        <v>51.44</v>
      </c>
      <c r="L614" s="135">
        <f>VLOOKUP($C614,ข้อมูลพื้นฐานรพ_สป_ณสค61!$C$2:$S$897,17,0)</f>
        <v>67.937147461724422</v>
      </c>
      <c r="M614" s="3">
        <f t="shared" si="9"/>
        <v>0</v>
      </c>
    </row>
    <row r="615" spans="1:13" x14ac:dyDescent="0.4">
      <c r="A615" s="4">
        <v>9</v>
      </c>
      <c r="B615" s="3" t="s">
        <v>1623</v>
      </c>
      <c r="C615" s="89">
        <v>10889</v>
      </c>
      <c r="D615" s="3" t="s">
        <v>2600</v>
      </c>
      <c r="E615" s="4" t="s">
        <v>953</v>
      </c>
      <c r="F615" s="4" t="s">
        <v>954</v>
      </c>
      <c r="G615" s="4">
        <v>135</v>
      </c>
      <c r="H615" s="135">
        <v>88.620867236584601</v>
      </c>
      <c r="I615" s="135">
        <v>74.938716654650307</v>
      </c>
      <c r="J615" s="135">
        <v>62.033165104542199</v>
      </c>
      <c r="K615" s="135">
        <v>59.63</v>
      </c>
      <c r="L615" s="135">
        <f>VLOOKUP($C615,ข้อมูลพื้นฐานรพ_สป_ณสค61!$C$2:$S$897,17,0)</f>
        <v>68.387620497209539</v>
      </c>
      <c r="M615" s="3">
        <f t="shared" si="9"/>
        <v>0</v>
      </c>
    </row>
    <row r="616" spans="1:13" x14ac:dyDescent="0.4">
      <c r="A616" s="4">
        <v>9</v>
      </c>
      <c r="B616" s="3" t="s">
        <v>1623</v>
      </c>
      <c r="C616" s="89">
        <v>10890</v>
      </c>
      <c r="D616" s="3" t="s">
        <v>2601</v>
      </c>
      <c r="E616" s="4" t="s">
        <v>986</v>
      </c>
      <c r="F616" s="4" t="s">
        <v>987</v>
      </c>
      <c r="G616" s="4">
        <v>239</v>
      </c>
      <c r="H616" s="135">
        <v>79.773026881412306</v>
      </c>
      <c r="I616" s="135">
        <v>71.757799010015006</v>
      </c>
      <c r="J616" s="135">
        <v>56.352020260158902</v>
      </c>
      <c r="K616" s="135">
        <v>59.67</v>
      </c>
      <c r="L616" s="135">
        <f>VLOOKUP($C616,ข้อมูลพื้นฐานรพ_สป_ณสค61!$C$2:$S$897,17,0)</f>
        <v>89.28411761334327</v>
      </c>
      <c r="M616" s="3">
        <f t="shared" si="9"/>
        <v>1</v>
      </c>
    </row>
    <row r="617" spans="1:13" x14ac:dyDescent="0.4">
      <c r="A617" s="4">
        <v>9</v>
      </c>
      <c r="B617" s="3" t="s">
        <v>1623</v>
      </c>
      <c r="C617" s="89">
        <v>10891</v>
      </c>
      <c r="D617" s="3" t="s">
        <v>2602</v>
      </c>
      <c r="E617" s="4" t="s">
        <v>953</v>
      </c>
      <c r="F617" s="4" t="s">
        <v>958</v>
      </c>
      <c r="G617" s="4">
        <v>60</v>
      </c>
      <c r="H617" s="135">
        <v>78.794520547945197</v>
      </c>
      <c r="I617" s="135">
        <v>63.983709737134397</v>
      </c>
      <c r="J617" s="135">
        <v>38.778230285079601</v>
      </c>
      <c r="K617" s="135">
        <v>43.67</v>
      </c>
      <c r="L617" s="135">
        <f>VLOOKUP($C617,ข้อมูลพื้นฐานรพ_สป_ณสค61!$C$2:$S$897,17,0)</f>
        <v>63.031963470319631</v>
      </c>
      <c r="M617" s="3">
        <f t="shared" si="9"/>
        <v>0</v>
      </c>
    </row>
    <row r="618" spans="1:13" x14ac:dyDescent="0.4">
      <c r="A618" s="4">
        <v>9</v>
      </c>
      <c r="B618" s="3" t="s">
        <v>1623</v>
      </c>
      <c r="C618" s="89">
        <v>10892</v>
      </c>
      <c r="D618" s="3" t="s">
        <v>2603</v>
      </c>
      <c r="E618" s="4" t="s">
        <v>953</v>
      </c>
      <c r="F618" s="4" t="s">
        <v>958</v>
      </c>
      <c r="G618" s="4">
        <v>30</v>
      </c>
      <c r="H618" s="135">
        <v>45.342465753424698</v>
      </c>
      <c r="I618" s="135">
        <v>35.929549902152601</v>
      </c>
      <c r="J618" s="135">
        <v>14.5401174168297</v>
      </c>
      <c r="K618" s="135">
        <v>34.270000000000003</v>
      </c>
      <c r="L618" s="135">
        <f>VLOOKUP($C618,ข้อมูลพื้นฐานรพ_สป_ณสค61!$C$2:$S$897,17,0)</f>
        <v>50.712328767123289</v>
      </c>
      <c r="M618" s="3">
        <f t="shared" si="9"/>
        <v>0</v>
      </c>
    </row>
    <row r="619" spans="1:13" x14ac:dyDescent="0.4">
      <c r="A619" s="4">
        <v>9</v>
      </c>
      <c r="B619" s="3" t="s">
        <v>1623</v>
      </c>
      <c r="C619" s="89">
        <v>10893</v>
      </c>
      <c r="D619" s="3" t="s">
        <v>2604</v>
      </c>
      <c r="E619" s="4" t="s">
        <v>953</v>
      </c>
      <c r="F619" s="4" t="s">
        <v>958</v>
      </c>
      <c r="G619" s="4">
        <v>49</v>
      </c>
      <c r="H619" s="135">
        <v>49.287112105116002</v>
      </c>
      <c r="I619" s="135">
        <v>12.3734973441431</v>
      </c>
      <c r="J619" s="135">
        <v>46.357282639083003</v>
      </c>
      <c r="K619" s="135">
        <v>48.79</v>
      </c>
      <c r="L619" s="135">
        <f>VLOOKUP($C619,ข้อมูลพื้นฐานรพ_สป_ณสค61!$C$2:$S$897,17,0)</f>
        <v>43.461000838691639</v>
      </c>
      <c r="M619" s="3">
        <f t="shared" si="9"/>
        <v>0</v>
      </c>
    </row>
    <row r="620" spans="1:13" x14ac:dyDescent="0.4">
      <c r="A620" s="4">
        <v>9</v>
      </c>
      <c r="B620" s="3" t="s">
        <v>1623</v>
      </c>
      <c r="C620" s="89">
        <v>10894</v>
      </c>
      <c r="D620" s="3" t="s">
        <v>2605</v>
      </c>
      <c r="E620" s="4" t="s">
        <v>953</v>
      </c>
      <c r="F620" s="4" t="s">
        <v>958</v>
      </c>
      <c r="G620" s="4">
        <v>60</v>
      </c>
      <c r="H620" s="135">
        <v>59.693411611219801</v>
      </c>
      <c r="I620" s="135">
        <v>63.072407045009797</v>
      </c>
      <c r="J620" s="135">
        <v>49.106327462491798</v>
      </c>
      <c r="K620" s="135">
        <v>62.71</v>
      </c>
      <c r="L620" s="135">
        <f>VLOOKUP($C620,ข้อมูลพื้นฐานรพ_สป_ณสค61!$C$2:$S$897,17,0)</f>
        <v>53.584474885844749</v>
      </c>
      <c r="M620" s="3">
        <f t="shared" si="9"/>
        <v>0</v>
      </c>
    </row>
    <row r="621" spans="1:13" x14ac:dyDescent="0.4">
      <c r="A621" s="4">
        <v>9</v>
      </c>
      <c r="B621" s="3" t="s">
        <v>1623</v>
      </c>
      <c r="C621" s="89">
        <v>11602</v>
      </c>
      <c r="D621" s="3" t="s">
        <v>2606</v>
      </c>
      <c r="E621" s="4" t="s">
        <v>953</v>
      </c>
      <c r="F621" s="4" t="s">
        <v>958</v>
      </c>
      <c r="G621" s="4">
        <v>30</v>
      </c>
      <c r="H621" s="135">
        <v>52.757990867579899</v>
      </c>
      <c r="I621" s="135">
        <v>41.1522965350524</v>
      </c>
      <c r="J621" s="135">
        <v>30.862207896857399</v>
      </c>
      <c r="K621" s="135">
        <v>36.49</v>
      </c>
      <c r="L621" s="135">
        <f>VLOOKUP($C621,ข้อมูลพื้นฐานรพ_สป_ณสค61!$C$2:$S$897,17,0)</f>
        <v>59.753424657534246</v>
      </c>
      <c r="M621" s="3">
        <f t="shared" si="9"/>
        <v>0</v>
      </c>
    </row>
    <row r="622" spans="1:13" x14ac:dyDescent="0.4">
      <c r="A622" s="4">
        <v>9</v>
      </c>
      <c r="B622" s="3" t="s">
        <v>1623</v>
      </c>
      <c r="C622" s="89">
        <v>11608</v>
      </c>
      <c r="D622" s="3" t="s">
        <v>2607</v>
      </c>
      <c r="E622" s="4" t="s">
        <v>953</v>
      </c>
      <c r="F622" s="4" t="s">
        <v>958</v>
      </c>
      <c r="G622" s="4">
        <v>34</v>
      </c>
      <c r="H622" s="135">
        <v>51.378995433790003</v>
      </c>
      <c r="I622" s="135">
        <v>44.560838033843702</v>
      </c>
      <c r="J622" s="135">
        <v>34.061240934730101</v>
      </c>
      <c r="K622" s="135">
        <v>37.17</v>
      </c>
      <c r="L622" s="135">
        <f>VLOOKUP($C622,ข้อมูลพื้นฐานรพ_สป_ณสค61!$C$2:$S$897,17,0)</f>
        <v>39.258662369057213</v>
      </c>
      <c r="M622" s="3">
        <f t="shared" si="9"/>
        <v>0</v>
      </c>
    </row>
    <row r="623" spans="1:13" x14ac:dyDescent="0.4">
      <c r="A623" s="4">
        <v>9</v>
      </c>
      <c r="B623" s="3" t="s">
        <v>1623</v>
      </c>
      <c r="C623" s="89">
        <v>22456</v>
      </c>
      <c r="D623" s="3" t="s">
        <v>2608</v>
      </c>
      <c r="E623" s="4" t="s">
        <v>953</v>
      </c>
      <c r="F623" s="4" t="s">
        <v>958</v>
      </c>
      <c r="G623" s="4">
        <v>30</v>
      </c>
      <c r="H623" s="135">
        <v>81.196347031963498</v>
      </c>
      <c r="I623" s="135">
        <v>31.8372280419017</v>
      </c>
      <c r="J623" s="135">
        <v>54.431909750201399</v>
      </c>
      <c r="K623" s="135">
        <v>55.25</v>
      </c>
      <c r="L623" s="135">
        <f>VLOOKUP($C623,ข้อมูลพื้นฐานรพ_สป_ณสค61!$C$2:$S$897,17,0)</f>
        <v>65.899543378995432</v>
      </c>
      <c r="M623" s="3">
        <f t="shared" si="9"/>
        <v>0</v>
      </c>
    </row>
    <row r="624" spans="1:13" x14ac:dyDescent="0.4">
      <c r="A624" s="4">
        <v>9</v>
      </c>
      <c r="B624" s="3" t="s">
        <v>1623</v>
      </c>
      <c r="C624" s="89">
        <v>23839</v>
      </c>
      <c r="D624" s="3" t="s">
        <v>2609</v>
      </c>
      <c r="E624" s="4" t="s">
        <v>986</v>
      </c>
      <c r="F624" s="4" t="s">
        <v>987</v>
      </c>
      <c r="G624" s="4">
        <v>200</v>
      </c>
      <c r="H624" s="135">
        <v>30.606849315068501</v>
      </c>
      <c r="I624" s="135">
        <v>50.691780821917803</v>
      </c>
      <c r="J624" s="135">
        <v>49.9945205479452</v>
      </c>
      <c r="K624" s="135">
        <v>64.34</v>
      </c>
      <c r="L624" s="135">
        <f>VLOOKUP($C624,ข้อมูลพื้นฐานรพ_สป_ณสค61!$C$2:$S$897,17,0)</f>
        <v>84.469863013698628</v>
      </c>
      <c r="M624" s="3">
        <f t="shared" si="9"/>
        <v>1</v>
      </c>
    </row>
    <row r="625" spans="1:13" x14ac:dyDescent="0.4">
      <c r="A625" s="4">
        <v>9</v>
      </c>
      <c r="B625" s="3" t="s">
        <v>1623</v>
      </c>
      <c r="C625" s="89">
        <v>24692</v>
      </c>
      <c r="D625" s="3" t="s">
        <v>2043</v>
      </c>
      <c r="E625" s="4" t="s">
        <v>953</v>
      </c>
      <c r="F625" s="4" t="s">
        <v>980</v>
      </c>
      <c r="G625" s="4">
        <v>30</v>
      </c>
      <c r="H625" s="135">
        <v>37.981735159817397</v>
      </c>
      <c r="I625" s="135">
        <v>41.442385173247402</v>
      </c>
      <c r="J625" s="135">
        <v>37.880741337630901</v>
      </c>
      <c r="K625" s="135">
        <v>40.229999999999997</v>
      </c>
      <c r="L625" s="135">
        <f>VLOOKUP($C625,ข้อมูลพื้นฐานรพ_สป_ณสค61!$C$2:$S$897,17,0)</f>
        <v>54.009132420091326</v>
      </c>
      <c r="M625" s="3">
        <f t="shared" si="9"/>
        <v>0</v>
      </c>
    </row>
    <row r="626" spans="1:13" x14ac:dyDescent="0.4">
      <c r="A626" s="4">
        <v>9</v>
      </c>
      <c r="B626" s="3" t="s">
        <v>1623</v>
      </c>
      <c r="C626" s="89">
        <v>27839</v>
      </c>
      <c r="D626" s="3" t="s">
        <v>2610</v>
      </c>
      <c r="E626" s="4" t="s">
        <v>953</v>
      </c>
      <c r="F626" s="4" t="s">
        <v>980</v>
      </c>
      <c r="G626" s="4">
        <v>30</v>
      </c>
      <c r="H626" s="135">
        <v>0</v>
      </c>
      <c r="I626" s="135">
        <v>0</v>
      </c>
      <c r="J626" s="135">
        <v>0</v>
      </c>
      <c r="K626" s="135">
        <v>0</v>
      </c>
      <c r="L626" s="135">
        <f>VLOOKUP($C626,ข้อมูลพื้นฐานรพ_สป_ณสค61!$C$2:$S$897,17,0)</f>
        <v>23.150684931506849</v>
      </c>
      <c r="M626" s="3">
        <f t="shared" si="9"/>
        <v>0</v>
      </c>
    </row>
    <row r="627" spans="1:13" x14ac:dyDescent="0.4">
      <c r="A627" s="4">
        <v>9</v>
      </c>
      <c r="B627" s="3" t="s">
        <v>1623</v>
      </c>
      <c r="C627" s="89">
        <v>27840</v>
      </c>
      <c r="D627" s="3" t="s">
        <v>2611</v>
      </c>
      <c r="E627" s="4" t="s">
        <v>953</v>
      </c>
      <c r="F627" s="4" t="s">
        <v>980</v>
      </c>
      <c r="G627" s="4">
        <v>30</v>
      </c>
      <c r="H627" s="135">
        <v>0</v>
      </c>
      <c r="I627" s="135">
        <v>0</v>
      </c>
      <c r="J627" s="135">
        <v>0</v>
      </c>
      <c r="K627" s="135">
        <v>0</v>
      </c>
      <c r="L627" s="135">
        <f>VLOOKUP($C627,ข้อมูลพื้นฐานรพ_สป_ณสค61!$C$2:$S$897,17,0)</f>
        <v>16.840182648401825</v>
      </c>
      <c r="M627" s="3">
        <f t="shared" si="9"/>
        <v>0</v>
      </c>
    </row>
    <row r="628" spans="1:13" x14ac:dyDescent="0.4">
      <c r="A628" s="4">
        <v>9</v>
      </c>
      <c r="B628" s="3" t="s">
        <v>1623</v>
      </c>
      <c r="C628" s="89">
        <v>27841</v>
      </c>
      <c r="D628" s="3" t="s">
        <v>2612</v>
      </c>
      <c r="E628" s="4" t="s">
        <v>953</v>
      </c>
      <c r="F628" s="4" t="s">
        <v>980</v>
      </c>
      <c r="G628" s="4">
        <v>30</v>
      </c>
      <c r="H628" s="135">
        <v>0</v>
      </c>
      <c r="I628" s="135">
        <v>0</v>
      </c>
      <c r="J628" s="135">
        <v>0</v>
      </c>
      <c r="K628" s="135">
        <v>0</v>
      </c>
      <c r="L628" s="135">
        <f>VLOOKUP($C628,ข้อมูลพื้นฐานรพ_สป_ณสค61!$C$2:$S$897,17,0)</f>
        <v>16.228310502283104</v>
      </c>
      <c r="M628" s="3">
        <f t="shared" si="9"/>
        <v>0</v>
      </c>
    </row>
    <row r="629" spans="1:13" x14ac:dyDescent="0.4">
      <c r="A629" s="4">
        <v>9</v>
      </c>
      <c r="B629" s="3" t="s">
        <v>1657</v>
      </c>
      <c r="C629" s="89">
        <v>10667</v>
      </c>
      <c r="D629" s="3" t="s">
        <v>2613</v>
      </c>
      <c r="E629" s="4" t="s">
        <v>949</v>
      </c>
      <c r="F629" s="4" t="s">
        <v>950</v>
      </c>
      <c r="G629" s="4">
        <v>887</v>
      </c>
      <c r="H629" s="135">
        <v>100.385681669928</v>
      </c>
      <c r="I629" s="135">
        <v>79.499930503003796</v>
      </c>
      <c r="J629" s="135">
        <v>69.051906534262002</v>
      </c>
      <c r="K629" s="135">
        <v>87.15</v>
      </c>
      <c r="L629" s="135">
        <f>VLOOKUP($C629,ข้อมูลพื้นฐานรพ_สป_ณสค61!$C$2:$S$897,17,0)</f>
        <v>100.42964587419499</v>
      </c>
      <c r="M629" s="3">
        <f t="shared" si="9"/>
        <v>1</v>
      </c>
    </row>
    <row r="630" spans="1:13" x14ac:dyDescent="0.4">
      <c r="A630" s="4">
        <v>9</v>
      </c>
      <c r="B630" s="3" t="s">
        <v>1657</v>
      </c>
      <c r="C630" s="89">
        <v>10895</v>
      </c>
      <c r="D630" s="3" t="s">
        <v>2614</v>
      </c>
      <c r="E630" s="4" t="s">
        <v>953</v>
      </c>
      <c r="F630" s="4" t="s">
        <v>954</v>
      </c>
      <c r="G630" s="4">
        <v>80</v>
      </c>
      <c r="H630" s="135">
        <v>94.242009132420094</v>
      </c>
      <c r="I630" s="135">
        <v>68.609589041095902</v>
      </c>
      <c r="J630" s="135">
        <v>60.0205479452055</v>
      </c>
      <c r="K630" s="135">
        <v>61.35</v>
      </c>
      <c r="L630" s="135">
        <f>VLOOKUP($C630,ข้อมูลพื้นฐานรพ_สป_ณสค61!$C$2:$S$897,17,0)</f>
        <v>66.277397260273972</v>
      </c>
      <c r="M630" s="3">
        <f t="shared" si="9"/>
        <v>0</v>
      </c>
    </row>
    <row r="631" spans="1:13" x14ac:dyDescent="0.4">
      <c r="A631" s="4">
        <v>9</v>
      </c>
      <c r="B631" s="3" t="s">
        <v>1657</v>
      </c>
      <c r="C631" s="89">
        <v>10896</v>
      </c>
      <c r="D631" s="3" t="s">
        <v>2615</v>
      </c>
      <c r="E631" s="4" t="s">
        <v>953</v>
      </c>
      <c r="F631" s="4" t="s">
        <v>958</v>
      </c>
      <c r="G631" s="4">
        <v>88</v>
      </c>
      <c r="H631" s="135">
        <v>54.594052789842998</v>
      </c>
      <c r="I631" s="135">
        <v>56.706102117061</v>
      </c>
      <c r="J631" s="135">
        <v>46.646948941469503</v>
      </c>
      <c r="K631" s="135">
        <v>52.69</v>
      </c>
      <c r="L631" s="135">
        <f>VLOOKUP($C631,ข้อมูลพื้นฐานรพ_สป_ณสค61!$C$2:$S$897,17,0)</f>
        <v>55.414072229140722</v>
      </c>
      <c r="M631" s="3">
        <f t="shared" si="9"/>
        <v>0</v>
      </c>
    </row>
    <row r="632" spans="1:13" x14ac:dyDescent="0.4">
      <c r="A632" s="4">
        <v>9</v>
      </c>
      <c r="B632" s="3" t="s">
        <v>1657</v>
      </c>
      <c r="C632" s="89">
        <v>10897</v>
      </c>
      <c r="D632" s="3" t="s">
        <v>2616</v>
      </c>
      <c r="E632" s="4" t="s">
        <v>986</v>
      </c>
      <c r="F632" s="4" t="s">
        <v>1013</v>
      </c>
      <c r="G632" s="4">
        <v>362</v>
      </c>
      <c r="H632" s="135">
        <v>82.389238553622107</v>
      </c>
      <c r="I632" s="135">
        <v>80.451475979162694</v>
      </c>
      <c r="J632" s="135">
        <v>30.779085471734501</v>
      </c>
      <c r="K632" s="135">
        <v>69.92</v>
      </c>
      <c r="L632" s="135">
        <f>VLOOKUP($C632,ข้อมูลพื้นฐานรพ_สป_ณสค61!$C$2:$S$897,17,0)</f>
        <v>83.540452584575803</v>
      </c>
      <c r="M632" s="3">
        <f t="shared" si="9"/>
        <v>1</v>
      </c>
    </row>
    <row r="633" spans="1:13" x14ac:dyDescent="0.4">
      <c r="A633" s="4">
        <v>9</v>
      </c>
      <c r="B633" s="3" t="s">
        <v>1657</v>
      </c>
      <c r="C633" s="89">
        <v>10898</v>
      </c>
      <c r="D633" s="3" t="s">
        <v>2617</v>
      </c>
      <c r="E633" s="4" t="s">
        <v>953</v>
      </c>
      <c r="F633" s="4" t="s">
        <v>958</v>
      </c>
      <c r="G633" s="4">
        <v>70</v>
      </c>
      <c r="H633" s="135">
        <v>83.882583170254406</v>
      </c>
      <c r="I633" s="135">
        <v>71.984344422700602</v>
      </c>
      <c r="J633" s="135">
        <v>53.737769080234798</v>
      </c>
      <c r="K633" s="135">
        <v>53.84</v>
      </c>
      <c r="L633" s="135">
        <f>VLOOKUP($C633,ข้อมูลพื้นฐานรพ_สป_ณสค61!$C$2:$S$897,17,0)</f>
        <v>59.726027397260275</v>
      </c>
      <c r="M633" s="3">
        <f t="shared" si="9"/>
        <v>0</v>
      </c>
    </row>
    <row r="634" spans="1:13" x14ac:dyDescent="0.4">
      <c r="A634" s="4">
        <v>9</v>
      </c>
      <c r="B634" s="3" t="s">
        <v>1657</v>
      </c>
      <c r="C634" s="89">
        <v>10899</v>
      </c>
      <c r="D634" s="3" t="s">
        <v>2618</v>
      </c>
      <c r="E634" s="4" t="s">
        <v>953</v>
      </c>
      <c r="F634" s="4" t="s">
        <v>954</v>
      </c>
      <c r="G634" s="4">
        <v>111</v>
      </c>
      <c r="H634" s="135">
        <v>54.035087719298197</v>
      </c>
      <c r="I634" s="135">
        <v>57.430581266197699</v>
      </c>
      <c r="J634" s="135">
        <v>59.252128841169899</v>
      </c>
      <c r="K634" s="135">
        <v>63.57</v>
      </c>
      <c r="L634" s="135">
        <f>VLOOKUP($C634,ข้อมูลพื้นฐานรพ_สป_ณสค61!$C$2:$S$897,17,0)</f>
        <v>65.933604837714427</v>
      </c>
      <c r="M634" s="3">
        <f t="shared" si="9"/>
        <v>0</v>
      </c>
    </row>
    <row r="635" spans="1:13" x14ac:dyDescent="0.4">
      <c r="A635" s="4">
        <v>9</v>
      </c>
      <c r="B635" s="3" t="s">
        <v>1657</v>
      </c>
      <c r="C635" s="89">
        <v>10900</v>
      </c>
      <c r="D635" s="3" t="s">
        <v>2619</v>
      </c>
      <c r="E635" s="4" t="s">
        <v>953</v>
      </c>
      <c r="F635" s="4" t="s">
        <v>961</v>
      </c>
      <c r="G635" s="4">
        <v>121</v>
      </c>
      <c r="H635" s="135">
        <v>67.065172270651701</v>
      </c>
      <c r="I635" s="135">
        <v>81.421940450582994</v>
      </c>
      <c r="J635" s="135">
        <v>77.8218045963999</v>
      </c>
      <c r="K635" s="135">
        <v>81.08</v>
      </c>
      <c r="L635" s="135">
        <f>VLOOKUP($C635,ข้อมูลพื้นฐานรพ_สป_ณสค61!$C$2:$S$897,17,0)</f>
        <v>85.92097815011887</v>
      </c>
      <c r="M635" s="3">
        <f t="shared" si="9"/>
        <v>1</v>
      </c>
    </row>
    <row r="636" spans="1:13" x14ac:dyDescent="0.4">
      <c r="A636" s="4">
        <v>9</v>
      </c>
      <c r="B636" s="3" t="s">
        <v>1657</v>
      </c>
      <c r="C636" s="89">
        <v>10901</v>
      </c>
      <c r="D636" s="3" t="s">
        <v>2620</v>
      </c>
      <c r="E636" s="4" t="s">
        <v>953</v>
      </c>
      <c r="F636" s="4" t="s">
        <v>958</v>
      </c>
      <c r="G636" s="4">
        <v>60</v>
      </c>
      <c r="H636" s="135">
        <v>61.543110394842898</v>
      </c>
      <c r="I636" s="135">
        <v>70.082191780821901</v>
      </c>
      <c r="J636" s="135">
        <v>60.808219178082197</v>
      </c>
      <c r="K636" s="135">
        <v>60.89</v>
      </c>
      <c r="L636" s="135">
        <f>VLOOKUP($C636,ข้อมูลพื้นฐานรพ_สป_ณสค61!$C$2:$S$897,17,0)</f>
        <v>70.981735159817347</v>
      </c>
      <c r="M636" s="3">
        <f t="shared" si="9"/>
        <v>0</v>
      </c>
    </row>
    <row r="637" spans="1:13" x14ac:dyDescent="0.4">
      <c r="A637" s="4">
        <v>9</v>
      </c>
      <c r="B637" s="3" t="s">
        <v>1657</v>
      </c>
      <c r="C637" s="89">
        <v>10902</v>
      </c>
      <c r="D637" s="3" t="s">
        <v>2621</v>
      </c>
      <c r="E637" s="4" t="s">
        <v>953</v>
      </c>
      <c r="F637" s="4" t="s">
        <v>954</v>
      </c>
      <c r="G637" s="4">
        <v>61</v>
      </c>
      <c r="H637" s="135">
        <v>62.1558499887716</v>
      </c>
      <c r="I637" s="135">
        <v>62.838535818549303</v>
      </c>
      <c r="J637" s="135">
        <v>39.541881877385997</v>
      </c>
      <c r="K637" s="135">
        <v>63.18</v>
      </c>
      <c r="L637" s="135">
        <f>VLOOKUP($C637,ข้อมูลพื้นฐานรพ_สป_ณสค61!$C$2:$S$897,17,0)</f>
        <v>79.438580732090728</v>
      </c>
      <c r="M637" s="3">
        <f t="shared" si="9"/>
        <v>0</v>
      </c>
    </row>
    <row r="638" spans="1:13" x14ac:dyDescent="0.4">
      <c r="A638" s="4">
        <v>9</v>
      </c>
      <c r="B638" s="3" t="s">
        <v>1657</v>
      </c>
      <c r="C638" s="89">
        <v>10904</v>
      </c>
      <c r="D638" s="3" t="s">
        <v>2622</v>
      </c>
      <c r="E638" s="4" t="s">
        <v>953</v>
      </c>
      <c r="F638" s="4" t="s">
        <v>961</v>
      </c>
      <c r="G638" s="4">
        <v>163</v>
      </c>
      <c r="H638" s="135">
        <v>66.747008843419493</v>
      </c>
      <c r="I638" s="135">
        <v>69.808219178082197</v>
      </c>
      <c r="J638" s="135">
        <v>51.5342465753425</v>
      </c>
      <c r="K638" s="135">
        <v>53.93</v>
      </c>
      <c r="L638" s="135">
        <f>VLOOKUP($C638,ข้อมูลพื้นฐานรพ_สป_ณสค61!$C$2:$S$897,17,0)</f>
        <v>58.76292125388688</v>
      </c>
      <c r="M638" s="3">
        <f t="shared" si="9"/>
        <v>0</v>
      </c>
    </row>
    <row r="639" spans="1:13" x14ac:dyDescent="0.4">
      <c r="A639" s="4">
        <v>9</v>
      </c>
      <c r="B639" s="3" t="s">
        <v>1657</v>
      </c>
      <c r="C639" s="89">
        <v>10905</v>
      </c>
      <c r="D639" s="3" t="s">
        <v>2623</v>
      </c>
      <c r="E639" s="4" t="s">
        <v>953</v>
      </c>
      <c r="F639" s="4" t="s">
        <v>961</v>
      </c>
      <c r="G639" s="4">
        <v>113</v>
      </c>
      <c r="H639" s="135">
        <v>56.011415525114202</v>
      </c>
      <c r="I639" s="135">
        <v>52.597890653412499</v>
      </c>
      <c r="J639" s="135">
        <v>31.0510364892714</v>
      </c>
      <c r="K639" s="135">
        <v>48.41</v>
      </c>
      <c r="L639" s="135">
        <f>VLOOKUP($C639,ข้อมูลพื้นฐานรพ_สป_ณสค61!$C$2:$S$897,17,0)</f>
        <v>44.136258940477632</v>
      </c>
      <c r="M639" s="3">
        <f t="shared" si="9"/>
        <v>0</v>
      </c>
    </row>
    <row r="640" spans="1:13" x14ac:dyDescent="0.4">
      <c r="A640" s="4">
        <v>9</v>
      </c>
      <c r="B640" s="3" t="s">
        <v>1657</v>
      </c>
      <c r="C640" s="89">
        <v>10906</v>
      </c>
      <c r="D640" s="3" t="s">
        <v>2624</v>
      </c>
      <c r="E640" s="4" t="s">
        <v>953</v>
      </c>
      <c r="F640" s="4" t="s">
        <v>958</v>
      </c>
      <c r="G640" s="4">
        <v>44</v>
      </c>
      <c r="H640" s="135">
        <v>51.844046364594298</v>
      </c>
      <c r="I640" s="135">
        <v>48.8916562889166</v>
      </c>
      <c r="J640" s="135">
        <v>42.042341220423403</v>
      </c>
      <c r="K640" s="135">
        <v>55.21</v>
      </c>
      <c r="L640" s="135">
        <f>VLOOKUP($C640,ข้อมูลพื้นฐานรพ_สป_ณสค61!$C$2:$S$897,17,0)</f>
        <v>59.146948941469489</v>
      </c>
      <c r="M640" s="3">
        <f t="shared" si="9"/>
        <v>0</v>
      </c>
    </row>
    <row r="641" spans="1:13" x14ac:dyDescent="0.4">
      <c r="A641" s="4">
        <v>9</v>
      </c>
      <c r="B641" s="3" t="s">
        <v>1657</v>
      </c>
      <c r="C641" s="89">
        <v>10907</v>
      </c>
      <c r="D641" s="3" t="s">
        <v>2625</v>
      </c>
      <c r="E641" s="4" t="s">
        <v>953</v>
      </c>
      <c r="F641" s="4" t="s">
        <v>958</v>
      </c>
      <c r="G641" s="4">
        <v>47</v>
      </c>
      <c r="H641" s="135">
        <v>87.582191780821901</v>
      </c>
      <c r="I641" s="135">
        <v>67.199067327309805</v>
      </c>
      <c r="J641" s="135">
        <v>44.779947537161199</v>
      </c>
      <c r="K641" s="135">
        <v>48.69</v>
      </c>
      <c r="L641" s="135">
        <f>VLOOKUP($C641,ข้อมูลพื้นฐานรพ_สป_ณสค61!$C$2:$S$897,17,0)</f>
        <v>47.385601865345379</v>
      </c>
      <c r="M641" s="3">
        <f t="shared" si="9"/>
        <v>0</v>
      </c>
    </row>
    <row r="642" spans="1:13" x14ac:dyDescent="0.4">
      <c r="A642" s="4">
        <v>9</v>
      </c>
      <c r="B642" s="3" t="s">
        <v>1657</v>
      </c>
      <c r="C642" s="89">
        <v>10908</v>
      </c>
      <c r="D642" s="3" t="s">
        <v>2626</v>
      </c>
      <c r="E642" s="4" t="s">
        <v>953</v>
      </c>
      <c r="F642" s="4" t="s">
        <v>958</v>
      </c>
      <c r="G642" s="4">
        <v>40</v>
      </c>
      <c r="H642" s="135">
        <v>76.205894562058901</v>
      </c>
      <c r="I642" s="135">
        <v>39.568493150684901</v>
      </c>
      <c r="J642" s="135">
        <v>51.972602739726</v>
      </c>
      <c r="K642" s="135">
        <v>70.67</v>
      </c>
      <c r="L642" s="135">
        <f>VLOOKUP($C642,ข้อมูลพื้นฐานรพ_สป_ณสค61!$C$2:$S$897,17,0)</f>
        <v>97.623287671232873</v>
      </c>
      <c r="M642" s="3">
        <f t="shared" si="9"/>
        <v>1</v>
      </c>
    </row>
    <row r="643" spans="1:13" x14ac:dyDescent="0.4">
      <c r="A643" s="4">
        <v>9</v>
      </c>
      <c r="B643" s="3" t="s">
        <v>1657</v>
      </c>
      <c r="C643" s="89">
        <v>10909</v>
      </c>
      <c r="D643" s="3" t="s">
        <v>2627</v>
      </c>
      <c r="E643" s="4" t="s">
        <v>953</v>
      </c>
      <c r="F643" s="4" t="s">
        <v>958</v>
      </c>
      <c r="G643" s="4">
        <v>35</v>
      </c>
      <c r="H643" s="135">
        <v>94.989185291997103</v>
      </c>
      <c r="I643" s="135">
        <v>91.968688845401203</v>
      </c>
      <c r="J643" s="135">
        <v>53.064579256360098</v>
      </c>
      <c r="K643" s="135">
        <v>78.22</v>
      </c>
      <c r="L643" s="135">
        <f>VLOOKUP($C643,ข้อมูลพื้นฐานรพ_สป_ณสค61!$C$2:$S$897,17,0)</f>
        <v>98.864970645792567</v>
      </c>
      <c r="M643" s="3">
        <f t="shared" ref="M643:M706" si="10">IF(L643&gt;=80,1,0)</f>
        <v>1</v>
      </c>
    </row>
    <row r="644" spans="1:13" x14ac:dyDescent="0.4">
      <c r="A644" s="4">
        <v>9</v>
      </c>
      <c r="B644" s="3" t="s">
        <v>1657</v>
      </c>
      <c r="C644" s="89">
        <v>10910</v>
      </c>
      <c r="D644" s="3" t="s">
        <v>2628</v>
      </c>
      <c r="E644" s="4" t="s">
        <v>953</v>
      </c>
      <c r="F644" s="4" t="s">
        <v>958</v>
      </c>
      <c r="G644" s="4">
        <v>43</v>
      </c>
      <c r="H644" s="135">
        <v>70.581430745814302</v>
      </c>
      <c r="I644" s="135">
        <v>63.345014335775701</v>
      </c>
      <c r="J644" s="135">
        <v>43.032812997770002</v>
      </c>
      <c r="K644" s="135">
        <v>56.36</v>
      </c>
      <c r="L644" s="135">
        <f>VLOOKUP($C644,ข้อมูลพื้นฐานรพ_สป_ณสค61!$C$2:$S$897,17,0)</f>
        <v>60.962089837527877</v>
      </c>
      <c r="M644" s="3">
        <f t="shared" si="10"/>
        <v>0</v>
      </c>
    </row>
    <row r="645" spans="1:13" x14ac:dyDescent="0.4">
      <c r="A645" s="4">
        <v>9</v>
      </c>
      <c r="B645" s="3" t="s">
        <v>1657</v>
      </c>
      <c r="C645" s="89">
        <v>10911</v>
      </c>
      <c r="D645" s="3" t="s">
        <v>2629</v>
      </c>
      <c r="E645" s="4" t="s">
        <v>953</v>
      </c>
      <c r="F645" s="4" t="s">
        <v>958</v>
      </c>
      <c r="G645" s="4">
        <v>36</v>
      </c>
      <c r="H645" s="135">
        <v>54.456621004566202</v>
      </c>
      <c r="I645" s="135">
        <v>38.896499238964999</v>
      </c>
      <c r="J645" s="135">
        <v>43.554033485540302</v>
      </c>
      <c r="K645" s="135">
        <v>54.51</v>
      </c>
      <c r="L645" s="135">
        <f>VLOOKUP($C645,ข้อมูลพื้นฐานรพ_สป_ณสค61!$C$2:$S$897,17,0)</f>
        <v>47.176560121765604</v>
      </c>
      <c r="M645" s="3">
        <f t="shared" si="10"/>
        <v>0</v>
      </c>
    </row>
    <row r="646" spans="1:13" x14ac:dyDescent="0.4">
      <c r="A646" s="4">
        <v>9</v>
      </c>
      <c r="B646" s="3" t="s">
        <v>1657</v>
      </c>
      <c r="C646" s="89">
        <v>10912</v>
      </c>
      <c r="D646" s="3" t="s">
        <v>2630</v>
      </c>
      <c r="E646" s="4" t="s">
        <v>953</v>
      </c>
      <c r="F646" s="4" t="s">
        <v>958</v>
      </c>
      <c r="G646" s="4">
        <v>32</v>
      </c>
      <c r="H646" s="135">
        <v>48.020784128483697</v>
      </c>
      <c r="I646" s="135">
        <v>63.082191780821901</v>
      </c>
      <c r="J646" s="135">
        <v>63.938356164383599</v>
      </c>
      <c r="K646" s="135">
        <v>69.37</v>
      </c>
      <c r="L646" s="135">
        <f>VLOOKUP($C646,ข้อมูลพื้นฐานรพ_สป_ณสค61!$C$2:$S$897,17,0)</f>
        <v>63.792808219178085</v>
      </c>
      <c r="M646" s="3">
        <f t="shared" si="10"/>
        <v>0</v>
      </c>
    </row>
    <row r="647" spans="1:13" x14ac:dyDescent="0.4">
      <c r="A647" s="4">
        <v>9</v>
      </c>
      <c r="B647" s="3" t="s">
        <v>1657</v>
      </c>
      <c r="C647" s="89">
        <v>10913</v>
      </c>
      <c r="D647" s="3" t="s">
        <v>2631</v>
      </c>
      <c r="E647" s="4" t="s">
        <v>953</v>
      </c>
      <c r="F647" s="4" t="s">
        <v>958</v>
      </c>
      <c r="G647" s="4">
        <v>58</v>
      </c>
      <c r="H647" s="135">
        <v>49.124680752263799</v>
      </c>
      <c r="I647" s="135">
        <v>41.2570507655117</v>
      </c>
      <c r="J647" s="135">
        <v>44.238517324738098</v>
      </c>
      <c r="K647" s="135">
        <v>38.81</v>
      </c>
      <c r="L647" s="135">
        <f>VLOOKUP($C647,ข้อมูลพื้นฐานรพ_สป_ณสค61!$C$2:$S$897,17,0)</f>
        <v>45.148795465281061</v>
      </c>
      <c r="M647" s="3">
        <f t="shared" si="10"/>
        <v>0</v>
      </c>
    </row>
    <row r="648" spans="1:13" x14ac:dyDescent="0.4">
      <c r="A648" s="4">
        <v>9</v>
      </c>
      <c r="B648" s="3" t="s">
        <v>1657</v>
      </c>
      <c r="C648" s="89">
        <v>10914</v>
      </c>
      <c r="D648" s="3" t="s">
        <v>2632</v>
      </c>
      <c r="E648" s="4" t="s">
        <v>953</v>
      </c>
      <c r="F648" s="4" t="s">
        <v>958</v>
      </c>
      <c r="G648" s="4">
        <v>34</v>
      </c>
      <c r="H648" s="135">
        <v>59.5068493150685</v>
      </c>
      <c r="I648" s="135">
        <v>76.663980660757503</v>
      </c>
      <c r="J648" s="135">
        <v>68.074133763094295</v>
      </c>
      <c r="K648" s="135">
        <v>65.31</v>
      </c>
      <c r="L648" s="135">
        <f>VLOOKUP($C648,ข้อมูลพื้นฐานรพ_สป_ณสค61!$C$2:$S$897,17,0)</f>
        <v>69.750201450443186</v>
      </c>
      <c r="M648" s="3">
        <f t="shared" si="10"/>
        <v>0</v>
      </c>
    </row>
    <row r="649" spans="1:13" x14ac:dyDescent="0.4">
      <c r="A649" s="4">
        <v>9</v>
      </c>
      <c r="B649" s="3" t="s">
        <v>1657</v>
      </c>
      <c r="C649" s="89">
        <v>11619</v>
      </c>
      <c r="D649" s="3" t="s">
        <v>2043</v>
      </c>
      <c r="E649" s="4" t="s">
        <v>953</v>
      </c>
      <c r="F649" s="4" t="s">
        <v>958</v>
      </c>
      <c r="G649" s="4">
        <v>37</v>
      </c>
      <c r="H649" s="135">
        <v>74.3196347031963</v>
      </c>
      <c r="I649" s="135">
        <v>48.308034061458699</v>
      </c>
      <c r="J649" s="135">
        <v>49.018881895594198</v>
      </c>
      <c r="K649" s="135">
        <v>54.36</v>
      </c>
      <c r="L649" s="135">
        <f>VLOOKUP($C649,ข้อมูลพื้นฐานรพ_สป_ณสค61!$C$2:$S$897,17,0)</f>
        <v>57.852647167715659</v>
      </c>
      <c r="M649" s="3">
        <f t="shared" si="10"/>
        <v>0</v>
      </c>
    </row>
    <row r="650" spans="1:13" x14ac:dyDescent="0.4">
      <c r="A650" s="4">
        <v>9</v>
      </c>
      <c r="B650" s="3" t="s">
        <v>1657</v>
      </c>
      <c r="C650" s="89">
        <v>23578</v>
      </c>
      <c r="D650" s="3" t="s">
        <v>2633</v>
      </c>
      <c r="E650" s="4" t="s">
        <v>953</v>
      </c>
      <c r="F650" s="4" t="s">
        <v>980</v>
      </c>
      <c r="G650" s="4">
        <v>31</v>
      </c>
      <c r="H650" s="135">
        <v>45.164383561643803</v>
      </c>
      <c r="I650" s="135">
        <v>27.759611135660599</v>
      </c>
      <c r="J650" s="135">
        <v>40.892620415377799</v>
      </c>
      <c r="K650" s="135">
        <v>75.709999999999994</v>
      </c>
      <c r="L650" s="135">
        <f>VLOOKUP($C650,ข้อมูลพื้นฐานรพ_สป_ณสค61!$C$2:$S$897,17,0)</f>
        <v>74.617764030048605</v>
      </c>
      <c r="M650" s="3">
        <f t="shared" si="10"/>
        <v>0</v>
      </c>
    </row>
    <row r="651" spans="1:13" x14ac:dyDescent="0.4">
      <c r="A651" s="4">
        <v>9</v>
      </c>
      <c r="B651" s="3" t="s">
        <v>1657</v>
      </c>
      <c r="C651" s="89">
        <v>28020</v>
      </c>
      <c r="D651" s="3" t="s">
        <v>2634</v>
      </c>
      <c r="E651" s="4" t="s">
        <v>953</v>
      </c>
      <c r="F651" s="4" t="s">
        <v>980</v>
      </c>
      <c r="G651" s="4">
        <v>22</v>
      </c>
      <c r="H651" s="135">
        <v>0</v>
      </c>
      <c r="I651" s="135">
        <v>13.661270236612699</v>
      </c>
      <c r="J651" s="135">
        <v>41.469489414694898</v>
      </c>
      <c r="K651" s="135">
        <v>69.84</v>
      </c>
      <c r="L651" s="135">
        <f>VLOOKUP($C651,ข้อมูลพื้นฐานรพ_สป_ณสค61!$C$2:$S$897,17,0)</f>
        <v>148.34371108343711</v>
      </c>
      <c r="M651" s="3">
        <f t="shared" si="10"/>
        <v>1</v>
      </c>
    </row>
    <row r="652" spans="1:13" x14ac:dyDescent="0.4">
      <c r="A652" s="4">
        <v>9</v>
      </c>
      <c r="B652" s="3" t="s">
        <v>1681</v>
      </c>
      <c r="C652" s="89">
        <v>10668</v>
      </c>
      <c r="D652" s="3" t="s">
        <v>2635</v>
      </c>
      <c r="E652" s="4" t="s">
        <v>949</v>
      </c>
      <c r="F652" s="4" t="s">
        <v>950</v>
      </c>
      <c r="G652" s="4">
        <v>914</v>
      </c>
      <c r="H652" s="135">
        <v>84.955119190235607</v>
      </c>
      <c r="I652" s="135">
        <v>106.081072181243</v>
      </c>
      <c r="J652" s="135">
        <v>99.510010537407794</v>
      </c>
      <c r="K652" s="135">
        <v>90.77</v>
      </c>
      <c r="L652" s="135">
        <f>VLOOKUP($C652,ข้อมูลพื้นฐานรพ_สป_ณสค61!$C$2:$S$897,17,0)</f>
        <v>97.894247774347292</v>
      </c>
      <c r="M652" s="3">
        <f t="shared" si="10"/>
        <v>1</v>
      </c>
    </row>
    <row r="653" spans="1:13" x14ac:dyDescent="0.4">
      <c r="A653" s="4">
        <v>9</v>
      </c>
      <c r="B653" s="3" t="s">
        <v>1681</v>
      </c>
      <c r="C653" s="89">
        <v>10915</v>
      </c>
      <c r="D653" s="3" t="s">
        <v>2636</v>
      </c>
      <c r="E653" s="4" t="s">
        <v>953</v>
      </c>
      <c r="F653" s="4" t="s">
        <v>958</v>
      </c>
      <c r="G653" s="4">
        <v>66</v>
      </c>
      <c r="H653" s="135">
        <v>48.972602739726</v>
      </c>
      <c r="I653" s="135">
        <v>47.662930676629301</v>
      </c>
      <c r="J653" s="135">
        <v>44.009962640099602</v>
      </c>
      <c r="K653" s="135">
        <v>44.83</v>
      </c>
      <c r="L653" s="135">
        <f>VLOOKUP($C653,ข้อมูลพื้นฐานรพ_สป_ณสค61!$C$2:$S$897,17,0)</f>
        <v>49.804898298048982</v>
      </c>
      <c r="M653" s="3">
        <f t="shared" si="10"/>
        <v>0</v>
      </c>
    </row>
    <row r="654" spans="1:13" x14ac:dyDescent="0.4">
      <c r="A654" s="4">
        <v>9</v>
      </c>
      <c r="B654" s="3" t="s">
        <v>1681</v>
      </c>
      <c r="C654" s="89">
        <v>10916</v>
      </c>
      <c r="D654" s="3" t="s">
        <v>2637</v>
      </c>
      <c r="E654" s="4" t="s">
        <v>953</v>
      </c>
      <c r="F654" s="4" t="s">
        <v>954</v>
      </c>
      <c r="G654" s="4">
        <v>140</v>
      </c>
      <c r="H654" s="135">
        <v>67.805175038051701</v>
      </c>
      <c r="I654" s="135">
        <v>63.293500437190303</v>
      </c>
      <c r="J654" s="135">
        <v>73.410084523462501</v>
      </c>
      <c r="K654" s="135">
        <v>67.64</v>
      </c>
      <c r="L654" s="135">
        <f>VLOOKUP($C654,ข้อมูลพื้นฐานรพ_สป_ณสค61!$C$2:$S$897,17,0)</f>
        <v>143.3170254403131</v>
      </c>
      <c r="M654" s="3">
        <f t="shared" si="10"/>
        <v>1</v>
      </c>
    </row>
    <row r="655" spans="1:13" x14ac:dyDescent="0.4">
      <c r="A655" s="4">
        <v>9</v>
      </c>
      <c r="B655" s="3" t="s">
        <v>1681</v>
      </c>
      <c r="C655" s="89">
        <v>10917</v>
      </c>
      <c r="D655" s="3" t="s">
        <v>2638</v>
      </c>
      <c r="E655" s="4" t="s">
        <v>953</v>
      </c>
      <c r="F655" s="4" t="s">
        <v>958</v>
      </c>
      <c r="G655" s="4">
        <v>50</v>
      </c>
      <c r="H655" s="135">
        <v>45.502283105022798</v>
      </c>
      <c r="I655" s="135">
        <v>47.726027397260303</v>
      </c>
      <c r="J655" s="135">
        <v>38.009132420091298</v>
      </c>
      <c r="K655" s="135">
        <v>45</v>
      </c>
      <c r="L655" s="135">
        <f>VLOOKUP($C655,ข้อมูลพื้นฐานรพ_สป_ณสค61!$C$2:$S$897,17,0)</f>
        <v>58.602739726027394</v>
      </c>
      <c r="M655" s="3">
        <f t="shared" si="10"/>
        <v>0</v>
      </c>
    </row>
    <row r="656" spans="1:13" x14ac:dyDescent="0.4">
      <c r="A656" s="4">
        <v>9</v>
      </c>
      <c r="B656" s="3" t="s">
        <v>1681</v>
      </c>
      <c r="C656" s="89">
        <v>10918</v>
      </c>
      <c r="D656" s="3" t="s">
        <v>2639</v>
      </c>
      <c r="E656" s="4" t="s">
        <v>986</v>
      </c>
      <c r="F656" s="4" t="s">
        <v>987</v>
      </c>
      <c r="G656" s="4">
        <v>183</v>
      </c>
      <c r="H656" s="135">
        <v>66.2444793771989</v>
      </c>
      <c r="I656" s="135">
        <v>76.213788457219806</v>
      </c>
      <c r="J656" s="135">
        <v>75.046036379968598</v>
      </c>
      <c r="K656" s="135">
        <v>73.06</v>
      </c>
      <c r="L656" s="135">
        <f>VLOOKUP($C656,ข้อมูลพื้นฐานรพ_สป_ณสค61!$C$2:$S$897,17,0)</f>
        <v>94.770566659181071</v>
      </c>
      <c r="M656" s="3">
        <f t="shared" si="10"/>
        <v>1</v>
      </c>
    </row>
    <row r="657" spans="1:13" x14ac:dyDescent="0.4">
      <c r="A657" s="4">
        <v>9</v>
      </c>
      <c r="B657" s="3" t="s">
        <v>1681</v>
      </c>
      <c r="C657" s="89">
        <v>10919</v>
      </c>
      <c r="D657" s="3" t="s">
        <v>2640</v>
      </c>
      <c r="E657" s="4" t="s">
        <v>953</v>
      </c>
      <c r="F657" s="4" t="s">
        <v>958</v>
      </c>
      <c r="G657" s="4">
        <v>85</v>
      </c>
      <c r="H657" s="135">
        <v>47.319903303787299</v>
      </c>
      <c r="I657" s="135">
        <v>58.588235294117602</v>
      </c>
      <c r="J657" s="135">
        <v>57.092667203867798</v>
      </c>
      <c r="K657" s="135">
        <v>60.86</v>
      </c>
      <c r="L657" s="135">
        <f>VLOOKUP($C657,ข้อมูลพื้นฐานรพ_สป_ณสค61!$C$2:$S$897,17,0)</f>
        <v>68.122481869460117</v>
      </c>
      <c r="M657" s="3">
        <f t="shared" si="10"/>
        <v>0</v>
      </c>
    </row>
    <row r="658" spans="1:13" x14ac:dyDescent="0.4">
      <c r="A658" s="4">
        <v>9</v>
      </c>
      <c r="B658" s="3" t="s">
        <v>1681</v>
      </c>
      <c r="C658" s="89">
        <v>10920</v>
      </c>
      <c r="D658" s="3" t="s">
        <v>2641</v>
      </c>
      <c r="E658" s="4" t="s">
        <v>953</v>
      </c>
      <c r="F658" s="4" t="s">
        <v>961</v>
      </c>
      <c r="G658" s="4">
        <v>125</v>
      </c>
      <c r="H658" s="135">
        <v>74.168949771689498</v>
      </c>
      <c r="I658" s="135">
        <v>65.627853881278497</v>
      </c>
      <c r="J658" s="135">
        <v>66.002283105022798</v>
      </c>
      <c r="K658" s="135">
        <v>70.260000000000005</v>
      </c>
      <c r="L658" s="135">
        <f>VLOOKUP($C658,ข้อมูลพื้นฐานรพ_สป_ณสค61!$C$2:$S$897,17,0)</f>
        <v>84.944657534246574</v>
      </c>
      <c r="M658" s="3">
        <f t="shared" si="10"/>
        <v>1</v>
      </c>
    </row>
    <row r="659" spans="1:13" x14ac:dyDescent="0.4">
      <c r="A659" s="4">
        <v>9</v>
      </c>
      <c r="B659" s="3" t="s">
        <v>1681</v>
      </c>
      <c r="C659" s="89">
        <v>10921</v>
      </c>
      <c r="D659" s="3" t="s">
        <v>2642</v>
      </c>
      <c r="E659" s="4" t="s">
        <v>953</v>
      </c>
      <c r="F659" s="4" t="s">
        <v>958</v>
      </c>
      <c r="G659" s="4">
        <v>44</v>
      </c>
      <c r="H659" s="135">
        <v>63.069738480697403</v>
      </c>
      <c r="I659" s="135">
        <v>63.412204234122001</v>
      </c>
      <c r="J659" s="135">
        <v>47.783312577833101</v>
      </c>
      <c r="K659" s="135">
        <v>47.65</v>
      </c>
      <c r="L659" s="135">
        <f>VLOOKUP($C659,ข้อมูลพื้นฐานรพ_สป_ณสค61!$C$2:$S$897,17,0)</f>
        <v>56.861768368617682</v>
      </c>
      <c r="M659" s="3">
        <f t="shared" si="10"/>
        <v>0</v>
      </c>
    </row>
    <row r="660" spans="1:13" x14ac:dyDescent="0.4">
      <c r="A660" s="4">
        <v>9</v>
      </c>
      <c r="B660" s="3" t="s">
        <v>1681</v>
      </c>
      <c r="C660" s="89">
        <v>10922</v>
      </c>
      <c r="D660" s="3" t="s">
        <v>2643</v>
      </c>
      <c r="E660" s="4" t="s">
        <v>953</v>
      </c>
      <c r="F660" s="4" t="s">
        <v>961</v>
      </c>
      <c r="G660" s="4">
        <v>150</v>
      </c>
      <c r="H660" s="135">
        <v>85.559817351598198</v>
      </c>
      <c r="I660" s="135">
        <v>73.346118721461195</v>
      </c>
      <c r="J660" s="135">
        <v>56.522374429223703</v>
      </c>
      <c r="K660" s="135">
        <v>102.79</v>
      </c>
      <c r="L660" s="135">
        <f>VLOOKUP($C660,ข้อมูลพื้นฐานรพ_สป_ณสค61!$C$2:$S$897,17,0)</f>
        <v>134.5296803652968</v>
      </c>
      <c r="M660" s="3">
        <f t="shared" si="10"/>
        <v>1</v>
      </c>
    </row>
    <row r="661" spans="1:13" x14ac:dyDescent="0.4">
      <c r="A661" s="4">
        <v>9</v>
      </c>
      <c r="B661" s="3" t="s">
        <v>1681</v>
      </c>
      <c r="C661" s="89">
        <v>10923</v>
      </c>
      <c r="D661" s="3" t="s">
        <v>2644</v>
      </c>
      <c r="E661" s="4" t="s">
        <v>953</v>
      </c>
      <c r="F661" s="4" t="s">
        <v>961</v>
      </c>
      <c r="G661" s="4">
        <v>176</v>
      </c>
      <c r="H661" s="135">
        <v>78.101217656012196</v>
      </c>
      <c r="I661" s="135">
        <v>63.375414092577699</v>
      </c>
      <c r="J661" s="135">
        <v>61.781717253111303</v>
      </c>
      <c r="K661" s="135">
        <v>61.1</v>
      </c>
      <c r="L661" s="135">
        <f>VLOOKUP($C661,ข้อมูลพื้นฐานรพ_สป_ณสค61!$C$2:$S$897,17,0)</f>
        <v>84.179638854296385</v>
      </c>
      <c r="M661" s="3">
        <f t="shared" si="10"/>
        <v>1</v>
      </c>
    </row>
    <row r="662" spans="1:13" x14ac:dyDescent="0.4">
      <c r="A662" s="4">
        <v>9</v>
      </c>
      <c r="B662" s="3" t="s">
        <v>1681</v>
      </c>
      <c r="C662" s="89">
        <v>10924</v>
      </c>
      <c r="D662" s="3" t="s">
        <v>2645</v>
      </c>
      <c r="E662" s="4" t="s">
        <v>953</v>
      </c>
      <c r="F662" s="4" t="s">
        <v>958</v>
      </c>
      <c r="G662" s="4">
        <v>115</v>
      </c>
      <c r="H662" s="135">
        <v>80.227076391460002</v>
      </c>
      <c r="I662" s="135">
        <v>79.063728409767705</v>
      </c>
      <c r="J662" s="135">
        <v>68.960095294818302</v>
      </c>
      <c r="K662" s="135">
        <v>86.15</v>
      </c>
      <c r="L662" s="135">
        <f>VLOOKUP($C662,ข้อมูลพื้นฐานรพ_สป_ณสค61!$C$2:$S$897,17,0)</f>
        <v>97.398451459201908</v>
      </c>
      <c r="M662" s="3">
        <f t="shared" si="10"/>
        <v>1</v>
      </c>
    </row>
    <row r="663" spans="1:13" x14ac:dyDescent="0.4">
      <c r="A663" s="4">
        <v>9</v>
      </c>
      <c r="B663" s="3" t="s">
        <v>1681</v>
      </c>
      <c r="C663" s="89">
        <v>10925</v>
      </c>
      <c r="D663" s="3" t="s">
        <v>2646</v>
      </c>
      <c r="E663" s="4" t="s">
        <v>953</v>
      </c>
      <c r="F663" s="4" t="s">
        <v>958</v>
      </c>
      <c r="G663" s="4">
        <v>48</v>
      </c>
      <c r="H663" s="135">
        <v>50.854794520547898</v>
      </c>
      <c r="I663" s="135">
        <v>75.342465753424705</v>
      </c>
      <c r="J663" s="135">
        <v>68.036529680365305</v>
      </c>
      <c r="K663" s="135">
        <v>80.349999999999994</v>
      </c>
      <c r="L663" s="135">
        <f>VLOOKUP($C663,ข้อมูลพื้นฐานรพ_สป_ณสค61!$C$2:$S$897,17,0)</f>
        <v>80.742009132420094</v>
      </c>
      <c r="M663" s="3">
        <f t="shared" si="10"/>
        <v>1</v>
      </c>
    </row>
    <row r="664" spans="1:13" x14ac:dyDescent="0.4">
      <c r="A664" s="4">
        <v>9</v>
      </c>
      <c r="B664" s="3" t="s">
        <v>1681</v>
      </c>
      <c r="C664" s="89">
        <v>10926</v>
      </c>
      <c r="D664" s="3" t="s">
        <v>2647</v>
      </c>
      <c r="E664" s="4" t="s">
        <v>953</v>
      </c>
      <c r="F664" s="4" t="s">
        <v>958</v>
      </c>
      <c r="G664" s="4">
        <v>43</v>
      </c>
      <c r="H664" s="135">
        <v>54.666981577704298</v>
      </c>
      <c r="I664" s="135">
        <v>79.082510353615803</v>
      </c>
      <c r="J664" s="135">
        <v>66.167569289582701</v>
      </c>
      <c r="K664" s="135">
        <v>69.19</v>
      </c>
      <c r="L664" s="135">
        <f>VLOOKUP($C664,ข้อมูลพื้นฐานรพ_สป_ณสค61!$C$2:$S$897,17,0)</f>
        <v>66.925772539025161</v>
      </c>
      <c r="M664" s="3">
        <f t="shared" si="10"/>
        <v>0</v>
      </c>
    </row>
    <row r="665" spans="1:13" x14ac:dyDescent="0.4">
      <c r="A665" s="4">
        <v>9</v>
      </c>
      <c r="B665" s="3" t="s">
        <v>1681</v>
      </c>
      <c r="C665" s="89">
        <v>22302</v>
      </c>
      <c r="D665" s="3" t="s">
        <v>2648</v>
      </c>
      <c r="E665" s="4" t="s">
        <v>953</v>
      </c>
      <c r="F665" s="4" t="s">
        <v>958</v>
      </c>
      <c r="G665" s="4">
        <v>38</v>
      </c>
      <c r="H665" s="135">
        <v>73.639392817474999</v>
      </c>
      <c r="I665" s="135">
        <v>65.998558038932998</v>
      </c>
      <c r="J665" s="135">
        <v>49.754866618601298</v>
      </c>
      <c r="K665" s="135">
        <v>72.38</v>
      </c>
      <c r="L665" s="135">
        <f>VLOOKUP($C665,ข้อมูลพื้นฐานรพ_สป_ณสค61!$C$2:$S$897,17,0)</f>
        <v>89.466474405191065</v>
      </c>
      <c r="M665" s="3">
        <f t="shared" si="10"/>
        <v>1</v>
      </c>
    </row>
    <row r="666" spans="1:13" x14ac:dyDescent="0.4">
      <c r="A666" s="4">
        <v>9</v>
      </c>
      <c r="B666" s="3" t="s">
        <v>1681</v>
      </c>
      <c r="C666" s="89">
        <v>27842</v>
      </c>
      <c r="D666" s="3" t="s">
        <v>2649</v>
      </c>
      <c r="E666" s="4" t="s">
        <v>953</v>
      </c>
      <c r="F666" s="4" t="s">
        <v>980</v>
      </c>
      <c r="G666" s="4">
        <v>30</v>
      </c>
      <c r="H666" s="135">
        <v>0</v>
      </c>
      <c r="I666" s="135">
        <v>68.567870485678696</v>
      </c>
      <c r="J666" s="135">
        <v>115.043586550436</v>
      </c>
      <c r="K666" s="135">
        <v>132.63</v>
      </c>
      <c r="L666" s="135">
        <f>VLOOKUP($C666,ข้อมูลพื้นฐานรพ_สป_ณสค61!$C$2:$S$897,17,0)</f>
        <v>48.200913242009129</v>
      </c>
      <c r="M666" s="3">
        <f t="shared" si="10"/>
        <v>0</v>
      </c>
    </row>
    <row r="667" spans="1:13" x14ac:dyDescent="0.4">
      <c r="A667" s="4">
        <v>9</v>
      </c>
      <c r="B667" s="3" t="s">
        <v>1681</v>
      </c>
      <c r="C667" s="89">
        <v>27843</v>
      </c>
      <c r="D667" s="3" t="s">
        <v>2650</v>
      </c>
      <c r="E667" s="4" t="s">
        <v>953</v>
      </c>
      <c r="F667" s="4" t="s">
        <v>958</v>
      </c>
      <c r="G667" s="4">
        <v>30</v>
      </c>
      <c r="H667" s="135">
        <v>0</v>
      </c>
      <c r="I667" s="135">
        <v>22.5479452054795</v>
      </c>
      <c r="J667" s="135">
        <v>42.310502283105002</v>
      </c>
      <c r="K667" s="135">
        <v>55.99</v>
      </c>
      <c r="L667" s="135">
        <f>VLOOKUP($C667,ข้อมูลพื้นฐานรพ_สป_ณสค61!$C$2:$S$897,17,0)</f>
        <v>73.543378995433784</v>
      </c>
      <c r="M667" s="3">
        <f t="shared" si="10"/>
        <v>0</v>
      </c>
    </row>
    <row r="668" spans="1:13" x14ac:dyDescent="0.4">
      <c r="A668" s="4">
        <v>9</v>
      </c>
      <c r="B668" s="3" t="s">
        <v>1681</v>
      </c>
      <c r="C668" s="89">
        <v>27844</v>
      </c>
      <c r="D668" s="3" t="s">
        <v>2651</v>
      </c>
      <c r="E668" s="4" t="s">
        <v>953</v>
      </c>
      <c r="F668" s="4" t="s">
        <v>980</v>
      </c>
      <c r="G668" s="4">
        <v>25</v>
      </c>
      <c r="H668" s="135">
        <v>0</v>
      </c>
      <c r="I668" s="135">
        <v>100.602739726027</v>
      </c>
      <c r="J668" s="135">
        <v>112.356164383562</v>
      </c>
      <c r="K668" s="135">
        <v>128.03</v>
      </c>
      <c r="L668" s="135">
        <f>VLOOKUP($C668,ข้อมูลพื้นฐานรพ_สป_ณสค61!$C$2:$S$897,17,0)</f>
        <v>69.07397260273973</v>
      </c>
      <c r="M668" s="3">
        <f t="shared" si="10"/>
        <v>0</v>
      </c>
    </row>
    <row r="669" spans="1:13" x14ac:dyDescent="0.4">
      <c r="A669" s="4">
        <v>10</v>
      </c>
      <c r="B669" s="3" t="s">
        <v>1699</v>
      </c>
      <c r="C669" s="89">
        <v>10712</v>
      </c>
      <c r="D669" s="3" t="s">
        <v>2652</v>
      </c>
      <c r="E669" s="4" t="s">
        <v>986</v>
      </c>
      <c r="F669" s="4" t="s">
        <v>1013</v>
      </c>
      <c r="G669" s="4">
        <v>301</v>
      </c>
      <c r="H669" s="135">
        <v>95.338824921494606</v>
      </c>
      <c r="I669" s="135">
        <v>69.214035407090506</v>
      </c>
      <c r="J669" s="135">
        <v>24.907841441769399</v>
      </c>
      <c r="K669" s="135">
        <v>82.8</v>
      </c>
      <c r="L669" s="135">
        <f>VLOOKUP($C669,ข้อมูลพื้นฐานรพ_สป_ณสค61!$C$2:$S$897,17,0)</f>
        <v>125.1335730214354</v>
      </c>
      <c r="M669" s="3">
        <f t="shared" si="10"/>
        <v>1</v>
      </c>
    </row>
    <row r="670" spans="1:13" x14ac:dyDescent="0.4">
      <c r="A670" s="4">
        <v>10</v>
      </c>
      <c r="B670" s="3" t="s">
        <v>1699</v>
      </c>
      <c r="C670" s="89">
        <v>11113</v>
      </c>
      <c r="D670" s="3" t="s">
        <v>2653</v>
      </c>
      <c r="E670" s="4" t="s">
        <v>953</v>
      </c>
      <c r="F670" s="4" t="s">
        <v>958</v>
      </c>
      <c r="G670" s="4">
        <v>30</v>
      </c>
      <c r="H670" s="135">
        <v>57.872146118721503</v>
      </c>
      <c r="I670" s="135">
        <v>50.538812785388103</v>
      </c>
      <c r="J670" s="135">
        <v>62.931506849315099</v>
      </c>
      <c r="K670" s="135">
        <v>56.24</v>
      </c>
      <c r="L670" s="135">
        <f>VLOOKUP($C670,ข้อมูลพื้นฐานรพ_สป_ณสค61!$C$2:$S$897,17,0)</f>
        <v>78.292237442922371</v>
      </c>
      <c r="M670" s="3">
        <f t="shared" si="10"/>
        <v>0</v>
      </c>
    </row>
    <row r="671" spans="1:13" x14ac:dyDescent="0.4">
      <c r="A671" s="4">
        <v>10</v>
      </c>
      <c r="B671" s="3" t="s">
        <v>1699</v>
      </c>
      <c r="C671" s="89">
        <v>11114</v>
      </c>
      <c r="D671" s="3" t="s">
        <v>2654</v>
      </c>
      <c r="E671" s="4" t="s">
        <v>953</v>
      </c>
      <c r="F671" s="4" t="s">
        <v>958</v>
      </c>
      <c r="G671" s="4">
        <v>30</v>
      </c>
      <c r="H671" s="135">
        <v>58.429223744292202</v>
      </c>
      <c r="I671" s="135">
        <v>62.794520547945197</v>
      </c>
      <c r="J671" s="135">
        <v>44.566210045662103</v>
      </c>
      <c r="K671" s="135">
        <v>48.08</v>
      </c>
      <c r="L671" s="135">
        <f>VLOOKUP($C671,ข้อมูลพื้นฐานรพ_สป_ณสค61!$C$2:$S$897,17,0)</f>
        <v>69.452054794520549</v>
      </c>
      <c r="M671" s="3">
        <f t="shared" si="10"/>
        <v>0</v>
      </c>
    </row>
    <row r="672" spans="1:13" x14ac:dyDescent="0.4">
      <c r="A672" s="4">
        <v>10</v>
      </c>
      <c r="B672" s="3" t="s">
        <v>1699</v>
      </c>
      <c r="C672" s="89">
        <v>11115</v>
      </c>
      <c r="D672" s="3" t="s">
        <v>2655</v>
      </c>
      <c r="E672" s="4" t="s">
        <v>953</v>
      </c>
      <c r="F672" s="4" t="s">
        <v>958</v>
      </c>
      <c r="G672" s="4">
        <v>30</v>
      </c>
      <c r="H672" s="135">
        <v>51.095890410958901</v>
      </c>
      <c r="I672" s="135">
        <v>39.625570776255699</v>
      </c>
      <c r="J672" s="135">
        <v>36.6666666666667</v>
      </c>
      <c r="K672" s="135">
        <v>47.42</v>
      </c>
      <c r="L672" s="135">
        <f>VLOOKUP($C672,ข้อมูลพื้นฐานรพ_สป_ณสค61!$C$2:$S$897,17,0)</f>
        <v>51.652968036529678</v>
      </c>
      <c r="M672" s="3">
        <f t="shared" si="10"/>
        <v>0</v>
      </c>
    </row>
    <row r="673" spans="1:13" x14ac:dyDescent="0.4">
      <c r="A673" s="4">
        <v>10</v>
      </c>
      <c r="B673" s="3" t="s">
        <v>1699</v>
      </c>
      <c r="C673" s="89">
        <v>11116</v>
      </c>
      <c r="D673" s="3" t="s">
        <v>2656</v>
      </c>
      <c r="E673" s="4" t="s">
        <v>953</v>
      </c>
      <c r="F673" s="4" t="s">
        <v>958</v>
      </c>
      <c r="G673" s="4">
        <v>30</v>
      </c>
      <c r="H673" s="135">
        <v>67.214611872146094</v>
      </c>
      <c r="I673" s="135">
        <v>77.205479452054803</v>
      </c>
      <c r="J673" s="135">
        <v>68.885844748858403</v>
      </c>
      <c r="K673" s="135">
        <v>67.319999999999993</v>
      </c>
      <c r="L673" s="135">
        <f>VLOOKUP($C673,ข้อมูลพื้นฐานรพ_สป_ณสค61!$C$2:$S$897,17,0)</f>
        <v>78</v>
      </c>
      <c r="M673" s="3">
        <f t="shared" si="10"/>
        <v>0</v>
      </c>
    </row>
    <row r="674" spans="1:13" x14ac:dyDescent="0.4">
      <c r="A674" s="4">
        <v>10</v>
      </c>
      <c r="B674" s="3" t="s">
        <v>1699</v>
      </c>
      <c r="C674" s="89">
        <v>11117</v>
      </c>
      <c r="D674" s="3" t="s">
        <v>2657</v>
      </c>
      <c r="E674" s="4" t="s">
        <v>953</v>
      </c>
      <c r="F674" s="4" t="s">
        <v>958</v>
      </c>
      <c r="G674" s="4">
        <v>30</v>
      </c>
      <c r="H674" s="135">
        <v>33.095890410958901</v>
      </c>
      <c r="I674" s="135">
        <v>36.858447488584503</v>
      </c>
      <c r="J674" s="135">
        <v>41.114155251141597</v>
      </c>
      <c r="K674" s="135">
        <v>46.73</v>
      </c>
      <c r="L674" s="135">
        <f>VLOOKUP($C674,ข้อมูลพื้นฐานรพ_สป_ณสค61!$C$2:$S$897,17,0)</f>
        <v>65.077625570776249</v>
      </c>
      <c r="M674" s="3">
        <f t="shared" si="10"/>
        <v>0</v>
      </c>
    </row>
    <row r="675" spans="1:13" x14ac:dyDescent="0.4">
      <c r="A675" s="4">
        <v>10</v>
      </c>
      <c r="B675" s="3" t="s">
        <v>1699</v>
      </c>
      <c r="C675" s="89">
        <v>11118</v>
      </c>
      <c r="D675" s="3" t="s">
        <v>2658</v>
      </c>
      <c r="E675" s="4" t="s">
        <v>953</v>
      </c>
      <c r="F675" s="4" t="s">
        <v>958</v>
      </c>
      <c r="G675" s="4">
        <v>30</v>
      </c>
      <c r="H675" s="135">
        <v>58.045662100456603</v>
      </c>
      <c r="I675" s="135">
        <v>60.675799086757998</v>
      </c>
      <c r="J675" s="135">
        <v>46.456621004566202</v>
      </c>
      <c r="K675" s="135">
        <v>50.62</v>
      </c>
      <c r="L675" s="135">
        <f>VLOOKUP($C675,ข้อมูลพื้นฐานรพ_สป_ณสค61!$C$2:$S$897,17,0)</f>
        <v>67.287671232876718</v>
      </c>
      <c r="M675" s="3">
        <f t="shared" si="10"/>
        <v>0</v>
      </c>
    </row>
    <row r="676" spans="1:13" x14ac:dyDescent="0.4">
      <c r="A676" s="4">
        <v>10</v>
      </c>
      <c r="B676" s="3" t="s">
        <v>1707</v>
      </c>
      <c r="C676" s="89">
        <v>10701</v>
      </c>
      <c r="D676" s="3" t="s">
        <v>2659</v>
      </c>
      <c r="E676" s="4" t="s">
        <v>986</v>
      </c>
      <c r="F676" s="4" t="s">
        <v>1013</v>
      </c>
      <c r="G676" s="4">
        <v>370</v>
      </c>
      <c r="H676" s="135">
        <v>73.338022954461294</v>
      </c>
      <c r="I676" s="135">
        <v>89.867505052773396</v>
      </c>
      <c r="J676" s="135">
        <v>70.211542780148207</v>
      </c>
      <c r="K676" s="135">
        <v>90.24</v>
      </c>
      <c r="L676" s="135">
        <f>VLOOKUP($C676,ข้อมูลพื้นฐานรพ_สป_ณสค61!$C$2:$S$897,17,0)</f>
        <v>88.796001480932986</v>
      </c>
      <c r="M676" s="3">
        <f t="shared" si="10"/>
        <v>1</v>
      </c>
    </row>
    <row r="677" spans="1:13" x14ac:dyDescent="0.4">
      <c r="A677" s="4">
        <v>10</v>
      </c>
      <c r="B677" s="3" t="s">
        <v>1707</v>
      </c>
      <c r="C677" s="89">
        <v>10963</v>
      </c>
      <c r="D677" s="3" t="s">
        <v>2660</v>
      </c>
      <c r="E677" s="4" t="s">
        <v>953</v>
      </c>
      <c r="F677" s="4" t="s">
        <v>958</v>
      </c>
      <c r="G677" s="4">
        <v>30</v>
      </c>
      <c r="H677" s="135">
        <v>39.059360730593603</v>
      </c>
      <c r="I677" s="135">
        <v>26.202435312024399</v>
      </c>
      <c r="J677" s="135">
        <v>44.459665144596599</v>
      </c>
      <c r="K677" s="135">
        <v>34.82</v>
      </c>
      <c r="L677" s="135">
        <f>VLOOKUP($C677,ข้อมูลพื้นฐานรพ_สป_ณสค61!$C$2:$S$897,17,0)</f>
        <v>36.438356164383563</v>
      </c>
      <c r="M677" s="3">
        <f t="shared" si="10"/>
        <v>0</v>
      </c>
    </row>
    <row r="678" spans="1:13" x14ac:dyDescent="0.4">
      <c r="A678" s="4">
        <v>10</v>
      </c>
      <c r="B678" s="3" t="s">
        <v>1707</v>
      </c>
      <c r="C678" s="89">
        <v>10964</v>
      </c>
      <c r="D678" s="3" t="s">
        <v>2661</v>
      </c>
      <c r="E678" s="4" t="s">
        <v>953</v>
      </c>
      <c r="F678" s="4" t="s">
        <v>958</v>
      </c>
      <c r="G678" s="4">
        <v>46</v>
      </c>
      <c r="H678" s="135">
        <v>90.986301369863</v>
      </c>
      <c r="I678" s="135">
        <v>75.412915851272004</v>
      </c>
      <c r="J678" s="135">
        <v>75.005870841487294</v>
      </c>
      <c r="K678" s="135">
        <v>80.8</v>
      </c>
      <c r="L678" s="135">
        <f>VLOOKUP($C678,ข้อมูลพื้นฐานรพ_สป_ณสค61!$C$2:$S$897,17,0)</f>
        <v>63.674806432400239</v>
      </c>
      <c r="M678" s="3">
        <f t="shared" si="10"/>
        <v>0</v>
      </c>
    </row>
    <row r="679" spans="1:13" x14ac:dyDescent="0.4">
      <c r="A679" s="4">
        <v>10</v>
      </c>
      <c r="B679" s="3" t="s">
        <v>1707</v>
      </c>
      <c r="C679" s="89">
        <v>10965</v>
      </c>
      <c r="D679" s="3" t="s">
        <v>2662</v>
      </c>
      <c r="E679" s="4" t="s">
        <v>953</v>
      </c>
      <c r="F679" s="4" t="s">
        <v>958</v>
      </c>
      <c r="G679" s="4">
        <v>30</v>
      </c>
      <c r="H679" s="135">
        <v>47.972602739726</v>
      </c>
      <c r="I679" s="135">
        <v>63.754165124028098</v>
      </c>
      <c r="J679" s="135">
        <v>69.803776379118801</v>
      </c>
      <c r="K679" s="135">
        <v>80.12</v>
      </c>
      <c r="L679" s="135">
        <f>VLOOKUP($C679,ข้อมูลพื้นฐานรพ_สป_ณสค61!$C$2:$S$897,17,0)</f>
        <v>117.15068493150685</v>
      </c>
      <c r="M679" s="3">
        <f t="shared" si="10"/>
        <v>1</v>
      </c>
    </row>
    <row r="680" spans="1:13" x14ac:dyDescent="0.4">
      <c r="A680" s="4">
        <v>10</v>
      </c>
      <c r="B680" s="3" t="s">
        <v>1707</v>
      </c>
      <c r="C680" s="89">
        <v>10966</v>
      </c>
      <c r="D680" s="3" t="s">
        <v>2663</v>
      </c>
      <c r="E680" s="4" t="s">
        <v>953</v>
      </c>
      <c r="F680" s="4" t="s">
        <v>958</v>
      </c>
      <c r="G680" s="4">
        <v>36</v>
      </c>
      <c r="H680" s="135">
        <v>35.844748858447502</v>
      </c>
      <c r="I680" s="135">
        <v>23.8508371385084</v>
      </c>
      <c r="J680" s="135">
        <v>32.397260273972599</v>
      </c>
      <c r="K680" s="135">
        <v>43.57</v>
      </c>
      <c r="L680" s="135">
        <f>VLOOKUP($C680,ข้อมูลพื้นฐานรพ_สป_ณสค61!$C$2:$S$897,17,0)</f>
        <v>57.968036529680369</v>
      </c>
      <c r="M680" s="3">
        <f t="shared" si="10"/>
        <v>0</v>
      </c>
    </row>
    <row r="681" spans="1:13" x14ac:dyDescent="0.4">
      <c r="A681" s="4">
        <v>10</v>
      </c>
      <c r="B681" s="3" t="s">
        <v>1707</v>
      </c>
      <c r="C681" s="89">
        <v>10967</v>
      </c>
      <c r="D681" s="3" t="s">
        <v>2664</v>
      </c>
      <c r="E681" s="4" t="s">
        <v>953</v>
      </c>
      <c r="F681" s="4" t="s">
        <v>958</v>
      </c>
      <c r="G681" s="4">
        <v>36</v>
      </c>
      <c r="H681" s="135">
        <v>122.264840182648</v>
      </c>
      <c r="I681" s="135">
        <v>67.374429223744301</v>
      </c>
      <c r="J681" s="135">
        <v>68.287671232876704</v>
      </c>
      <c r="K681" s="135">
        <v>76.37</v>
      </c>
      <c r="L681" s="135">
        <f>VLOOKUP($C681,ข้อมูลพื้นฐานรพ_สป_ณสค61!$C$2:$S$897,17,0)</f>
        <v>73.211567732115682</v>
      </c>
      <c r="M681" s="3">
        <f t="shared" si="10"/>
        <v>0</v>
      </c>
    </row>
    <row r="682" spans="1:13" x14ac:dyDescent="0.4">
      <c r="A682" s="4">
        <v>10</v>
      </c>
      <c r="B682" s="3" t="s">
        <v>1707</v>
      </c>
      <c r="C682" s="89">
        <v>10968</v>
      </c>
      <c r="D682" s="3" t="s">
        <v>2665</v>
      </c>
      <c r="E682" s="4" t="s">
        <v>953</v>
      </c>
      <c r="F682" s="4" t="s">
        <v>958</v>
      </c>
      <c r="G682" s="4">
        <v>34</v>
      </c>
      <c r="H682" s="135">
        <v>49.543378995433798</v>
      </c>
      <c r="I682" s="135">
        <v>43.505237711523002</v>
      </c>
      <c r="J682" s="135">
        <v>49.5487510072522</v>
      </c>
      <c r="K682" s="135">
        <v>40.22</v>
      </c>
      <c r="L682" s="135">
        <f>VLOOKUP($C682,ข้อมูลพื้นฐานรพ_สป_ณสค61!$C$2:$S$897,17,0)</f>
        <v>47.469782433521353</v>
      </c>
      <c r="M682" s="3">
        <f t="shared" si="10"/>
        <v>0</v>
      </c>
    </row>
    <row r="683" spans="1:13" x14ac:dyDescent="0.4">
      <c r="A683" s="4">
        <v>10</v>
      </c>
      <c r="B683" s="3" t="s">
        <v>1707</v>
      </c>
      <c r="C683" s="89">
        <v>10969</v>
      </c>
      <c r="D683" s="3" t="s">
        <v>2666</v>
      </c>
      <c r="E683" s="4" t="s">
        <v>953</v>
      </c>
      <c r="F683" s="4" t="s">
        <v>980</v>
      </c>
      <c r="G683" s="4">
        <v>13</v>
      </c>
      <c r="H683" s="135">
        <v>78.712328767123296</v>
      </c>
      <c r="I683" s="135">
        <v>65.774499473129595</v>
      </c>
      <c r="J683" s="135">
        <v>71.801896733403595</v>
      </c>
      <c r="K683" s="135">
        <v>96.21</v>
      </c>
      <c r="L683" s="135">
        <f>VLOOKUP($C683,ข้อมูลพื้นฐานรพ_สป_ณสค61!$C$2:$S$897,17,0)</f>
        <v>155.61643835616439</v>
      </c>
      <c r="M683" s="3">
        <f t="shared" si="10"/>
        <v>1</v>
      </c>
    </row>
    <row r="684" spans="1:13" x14ac:dyDescent="0.4">
      <c r="A684" s="4">
        <v>10</v>
      </c>
      <c r="B684" s="3" t="s">
        <v>1707</v>
      </c>
      <c r="C684" s="89">
        <v>11444</v>
      </c>
      <c r="D684" s="3" t="s">
        <v>2667</v>
      </c>
      <c r="E684" s="4" t="s">
        <v>953</v>
      </c>
      <c r="F684" s="4" t="s">
        <v>954</v>
      </c>
      <c r="G684" s="4">
        <v>100</v>
      </c>
      <c r="H684" s="135">
        <v>110.324200913242</v>
      </c>
      <c r="I684" s="135">
        <v>76.638356164383595</v>
      </c>
      <c r="J684" s="135">
        <v>83.441095890411006</v>
      </c>
      <c r="K684" s="135">
        <v>73.930000000000007</v>
      </c>
      <c r="L684" s="135">
        <f>VLOOKUP($C684,ข้อมูลพื้นฐานรพ_สป_ณสค61!$C$2:$S$897,17,0)</f>
        <v>87.221917808219175</v>
      </c>
      <c r="M684" s="3">
        <f t="shared" si="10"/>
        <v>1</v>
      </c>
    </row>
    <row r="685" spans="1:13" x14ac:dyDescent="0.4">
      <c r="A685" s="4">
        <v>10</v>
      </c>
      <c r="B685" s="3" t="s">
        <v>1717</v>
      </c>
      <c r="C685" s="89">
        <v>10700</v>
      </c>
      <c r="D685" s="3" t="s">
        <v>2668</v>
      </c>
      <c r="E685" s="4" t="s">
        <v>986</v>
      </c>
      <c r="F685" s="4" t="s">
        <v>950</v>
      </c>
      <c r="G685" s="4">
        <v>710</v>
      </c>
      <c r="H685" s="135">
        <v>108.372235402158</v>
      </c>
      <c r="I685" s="135">
        <v>89.867785354991398</v>
      </c>
      <c r="J685" s="135">
        <v>57.805833349901597</v>
      </c>
      <c r="K685" s="135">
        <v>81.39</v>
      </c>
      <c r="L685" s="135">
        <f>VLOOKUP($C685,ข้อมูลพื้นฐานรพ_สป_ณสค61!$C$2:$S$897,17,0)</f>
        <v>94.2095311595601</v>
      </c>
      <c r="M685" s="3">
        <f t="shared" si="10"/>
        <v>1</v>
      </c>
    </row>
    <row r="686" spans="1:13" x14ac:dyDescent="0.4">
      <c r="A686" s="4">
        <v>10</v>
      </c>
      <c r="B686" s="3" t="s">
        <v>1717</v>
      </c>
      <c r="C686" s="89">
        <v>10927</v>
      </c>
      <c r="D686" s="3" t="s">
        <v>2669</v>
      </c>
      <c r="E686" s="4" t="s">
        <v>953</v>
      </c>
      <c r="F686" s="4" t="s">
        <v>958</v>
      </c>
      <c r="G686" s="4">
        <v>30</v>
      </c>
      <c r="H686" s="135">
        <v>58.447488584474897</v>
      </c>
      <c r="I686" s="135">
        <v>67.260273972602704</v>
      </c>
      <c r="J686" s="135">
        <v>50.986301369863</v>
      </c>
      <c r="K686" s="135">
        <v>58.92</v>
      </c>
      <c r="L686" s="135">
        <f>VLOOKUP($C686,ข้อมูลพื้นฐานรพ_สป_ณสค61!$C$2:$S$897,17,0)</f>
        <v>76.611872146118728</v>
      </c>
      <c r="M686" s="3">
        <f t="shared" si="10"/>
        <v>0</v>
      </c>
    </row>
    <row r="687" spans="1:13" x14ac:dyDescent="0.4">
      <c r="A687" s="4">
        <v>10</v>
      </c>
      <c r="B687" s="3" t="s">
        <v>1717</v>
      </c>
      <c r="C687" s="89">
        <v>10928</v>
      </c>
      <c r="D687" s="3" t="s">
        <v>2670</v>
      </c>
      <c r="E687" s="4" t="s">
        <v>953</v>
      </c>
      <c r="F687" s="4" t="s">
        <v>954</v>
      </c>
      <c r="G687" s="4">
        <v>94</v>
      </c>
      <c r="H687" s="135">
        <v>66.623128384835894</v>
      </c>
      <c r="I687" s="135">
        <v>64.514459665144599</v>
      </c>
      <c r="J687" s="135">
        <v>45.366818873668201</v>
      </c>
      <c r="K687" s="135">
        <v>65.069999999999993</v>
      </c>
      <c r="L687" s="135">
        <f>VLOOKUP($C687,ข้อมูลพื้นฐานรพ_สป_ณสค61!$C$2:$S$897,17,0)</f>
        <v>76.939667735354121</v>
      </c>
      <c r="M687" s="3">
        <f t="shared" si="10"/>
        <v>0</v>
      </c>
    </row>
    <row r="688" spans="1:13" x14ac:dyDescent="0.4">
      <c r="A688" s="4">
        <v>10</v>
      </c>
      <c r="B688" s="3" t="s">
        <v>1717</v>
      </c>
      <c r="C688" s="89">
        <v>10929</v>
      </c>
      <c r="D688" s="3" t="s">
        <v>2671</v>
      </c>
      <c r="E688" s="4" t="s">
        <v>953</v>
      </c>
      <c r="F688" s="4" t="s">
        <v>987</v>
      </c>
      <c r="G688" s="4">
        <v>215</v>
      </c>
      <c r="H688" s="135">
        <v>75.605900948366696</v>
      </c>
      <c r="I688" s="135">
        <v>78.315874294923404</v>
      </c>
      <c r="J688" s="135">
        <v>87.479183454203607</v>
      </c>
      <c r="K688" s="135">
        <v>71.83</v>
      </c>
      <c r="L688" s="135">
        <f>VLOOKUP($C688,ข้อมูลพื้นฐานรพ_สป_ณสค61!$C$2:$S$897,17,0)</f>
        <v>85.724115960496974</v>
      </c>
      <c r="M688" s="3">
        <f t="shared" si="10"/>
        <v>1</v>
      </c>
    </row>
    <row r="689" spans="1:13" x14ac:dyDescent="0.4">
      <c r="A689" s="4">
        <v>10</v>
      </c>
      <c r="B689" s="3" t="s">
        <v>1717</v>
      </c>
      <c r="C689" s="89">
        <v>10930</v>
      </c>
      <c r="D689" s="3" t="s">
        <v>2672</v>
      </c>
      <c r="E689" s="4" t="s">
        <v>953</v>
      </c>
      <c r="F689" s="4" t="s">
        <v>961</v>
      </c>
      <c r="G689" s="4">
        <v>145</v>
      </c>
      <c r="H689" s="135">
        <v>77.890653412534803</v>
      </c>
      <c r="I689" s="135">
        <v>82.568807339449506</v>
      </c>
      <c r="J689" s="135">
        <v>83.363076536383105</v>
      </c>
      <c r="K689" s="135">
        <v>87.8</v>
      </c>
      <c r="L689" s="135">
        <f>VLOOKUP($C689,ข้อมูลพื้นฐานรพ_สป_ณสค61!$C$2:$S$897,17,0)</f>
        <v>73.530467642890883</v>
      </c>
      <c r="M689" s="3">
        <f t="shared" si="10"/>
        <v>0</v>
      </c>
    </row>
    <row r="690" spans="1:13" x14ac:dyDescent="0.4">
      <c r="A690" s="4">
        <v>10</v>
      </c>
      <c r="B690" s="3" t="s">
        <v>1717</v>
      </c>
      <c r="C690" s="89">
        <v>10931</v>
      </c>
      <c r="D690" s="3" t="s">
        <v>2673</v>
      </c>
      <c r="E690" s="4" t="s">
        <v>953</v>
      </c>
      <c r="F690" s="4" t="s">
        <v>958</v>
      </c>
      <c r="G690" s="4">
        <v>39</v>
      </c>
      <c r="H690" s="135">
        <v>84.132420091324207</v>
      </c>
      <c r="I690" s="135">
        <v>85.479452054794507</v>
      </c>
      <c r="J690" s="135">
        <v>163.835616438356</v>
      </c>
      <c r="K690" s="135">
        <v>72.05</v>
      </c>
      <c r="L690" s="135">
        <f>VLOOKUP($C690,ข้อมูลพื้นฐานรพ_สป_ณสค61!$C$2:$S$897,17,0)</f>
        <v>73.614330874604846</v>
      </c>
      <c r="M690" s="3">
        <f t="shared" si="10"/>
        <v>0</v>
      </c>
    </row>
    <row r="691" spans="1:13" x14ac:dyDescent="0.4">
      <c r="A691" s="4">
        <v>10</v>
      </c>
      <c r="B691" s="3" t="s">
        <v>1717</v>
      </c>
      <c r="C691" s="89">
        <v>10932</v>
      </c>
      <c r="D691" s="3" t="s">
        <v>2674</v>
      </c>
      <c r="E691" s="4" t="s">
        <v>953</v>
      </c>
      <c r="F691" s="4" t="s">
        <v>958</v>
      </c>
      <c r="G691" s="4">
        <v>60</v>
      </c>
      <c r="H691" s="135">
        <v>41.246575342465803</v>
      </c>
      <c r="I691" s="135">
        <v>65.075342465753394</v>
      </c>
      <c r="J691" s="135">
        <v>68.308219178082197</v>
      </c>
      <c r="K691" s="135">
        <v>74.84</v>
      </c>
      <c r="L691" s="135">
        <f>VLOOKUP($C691,ข้อมูลพื้นฐานรพ_สป_ณสค61!$C$2:$S$897,17,0)</f>
        <v>66.648401826484019</v>
      </c>
      <c r="M691" s="3">
        <f t="shared" si="10"/>
        <v>0</v>
      </c>
    </row>
    <row r="692" spans="1:13" x14ac:dyDescent="0.4">
      <c r="A692" s="4">
        <v>10</v>
      </c>
      <c r="B692" s="3" t="s">
        <v>1717</v>
      </c>
      <c r="C692" s="89">
        <v>10933</v>
      </c>
      <c r="D692" s="3" t="s">
        <v>2675</v>
      </c>
      <c r="E692" s="4" t="s">
        <v>953</v>
      </c>
      <c r="F692" s="4" t="s">
        <v>954</v>
      </c>
      <c r="G692" s="4">
        <v>92</v>
      </c>
      <c r="H692" s="135">
        <v>87.915425848719494</v>
      </c>
      <c r="I692" s="135">
        <v>76.403380938501897</v>
      </c>
      <c r="J692" s="135">
        <v>57.773243952200502</v>
      </c>
      <c r="K692" s="135">
        <v>80.11</v>
      </c>
      <c r="L692" s="135">
        <f>VLOOKUP($C692,ข้อมูลพื้นฐานรพ_สป_ณสค61!$C$2:$S$897,17,0)</f>
        <v>88.108993448481243</v>
      </c>
      <c r="M692" s="3">
        <f t="shared" si="10"/>
        <v>1</v>
      </c>
    </row>
    <row r="693" spans="1:13" x14ac:dyDescent="0.4">
      <c r="A693" s="4">
        <v>10</v>
      </c>
      <c r="B693" s="3" t="s">
        <v>1717</v>
      </c>
      <c r="C693" s="89">
        <v>10934</v>
      </c>
      <c r="D693" s="3" t="s">
        <v>2676</v>
      </c>
      <c r="E693" s="4" t="s">
        <v>953</v>
      </c>
      <c r="F693" s="4" t="s">
        <v>954</v>
      </c>
      <c r="G693" s="4">
        <v>94</v>
      </c>
      <c r="H693" s="135">
        <v>66.229676097810795</v>
      </c>
      <c r="I693" s="135">
        <v>84.074613815214207</v>
      </c>
      <c r="J693" s="135">
        <v>66.190614981055106</v>
      </c>
      <c r="K693" s="135">
        <v>69.61</v>
      </c>
      <c r="L693" s="135">
        <f>VLOOKUP($C693,ข้อมูลพื้นฐานรพ_สป_ณสค61!$C$2:$S$897,17,0)</f>
        <v>87.542990381812885</v>
      </c>
      <c r="M693" s="3">
        <f t="shared" si="10"/>
        <v>1</v>
      </c>
    </row>
    <row r="694" spans="1:13" x14ac:dyDescent="0.4">
      <c r="A694" s="4">
        <v>10</v>
      </c>
      <c r="B694" s="3" t="s">
        <v>1717</v>
      </c>
      <c r="C694" s="89">
        <v>10935</v>
      </c>
      <c r="D694" s="3" t="s">
        <v>2677</v>
      </c>
      <c r="E694" s="4" t="s">
        <v>953</v>
      </c>
      <c r="F694" s="4" t="s">
        <v>961</v>
      </c>
      <c r="G694" s="4">
        <v>137</v>
      </c>
      <c r="H694" s="135">
        <v>93.863013698630098</v>
      </c>
      <c r="I694" s="135">
        <v>76.0191780821918</v>
      </c>
      <c r="J694" s="135">
        <v>72.923287671232899</v>
      </c>
      <c r="K694" s="135">
        <v>70.349999999999994</v>
      </c>
      <c r="L694" s="135">
        <f>VLOOKUP($C694,ข้อมูลพื้นฐานรพ_สป_ณสค61!$C$2:$S$897,17,0)</f>
        <v>65.329467053294664</v>
      </c>
      <c r="M694" s="3">
        <f t="shared" si="10"/>
        <v>0</v>
      </c>
    </row>
    <row r="695" spans="1:13" x14ac:dyDescent="0.4">
      <c r="A695" s="4">
        <v>10</v>
      </c>
      <c r="B695" s="3" t="s">
        <v>1717</v>
      </c>
      <c r="C695" s="89">
        <v>10936</v>
      </c>
      <c r="D695" s="3" t="s">
        <v>2678</v>
      </c>
      <c r="E695" s="4" t="s">
        <v>953</v>
      </c>
      <c r="F695" s="4" t="s">
        <v>958</v>
      </c>
      <c r="G695" s="4">
        <v>33</v>
      </c>
      <c r="H695" s="135">
        <v>51.726027397260303</v>
      </c>
      <c r="I695" s="135">
        <v>48.365296803653003</v>
      </c>
      <c r="J695" s="135">
        <v>33.735159817351601</v>
      </c>
      <c r="K695" s="135">
        <v>43.63</v>
      </c>
      <c r="L695" s="135">
        <f>VLOOKUP($C695,ข้อมูลพื้นฐานรพ_สป_ณสค61!$C$2:$S$897,17,0)</f>
        <v>36.911581569115818</v>
      </c>
      <c r="M695" s="3">
        <f t="shared" si="10"/>
        <v>0</v>
      </c>
    </row>
    <row r="696" spans="1:13" x14ac:dyDescent="0.4">
      <c r="A696" s="4">
        <v>10</v>
      </c>
      <c r="B696" s="3" t="s">
        <v>1717</v>
      </c>
      <c r="C696" s="89">
        <v>10937</v>
      </c>
      <c r="D696" s="3" t="s">
        <v>2679</v>
      </c>
      <c r="E696" s="4" t="s">
        <v>953</v>
      </c>
      <c r="F696" s="4" t="s">
        <v>958</v>
      </c>
      <c r="G696" s="4">
        <v>33</v>
      </c>
      <c r="H696" s="135">
        <v>55.3816046966732</v>
      </c>
      <c r="I696" s="135">
        <v>54.776255707762601</v>
      </c>
      <c r="J696" s="135">
        <v>44.8401826484018</v>
      </c>
      <c r="K696" s="135">
        <v>43.52</v>
      </c>
      <c r="L696" s="135">
        <f>VLOOKUP($C696,ข้อมูลพื้นฐานรพ_สป_ณสค61!$C$2:$S$897,17,0)</f>
        <v>52.61934412619344</v>
      </c>
      <c r="M696" s="3">
        <f t="shared" si="10"/>
        <v>0</v>
      </c>
    </row>
    <row r="697" spans="1:13" x14ac:dyDescent="0.4">
      <c r="A697" s="4">
        <v>10</v>
      </c>
      <c r="B697" s="3" t="s">
        <v>1717</v>
      </c>
      <c r="C697" s="89">
        <v>10938</v>
      </c>
      <c r="D697" s="3" t="s">
        <v>2680</v>
      </c>
      <c r="E697" s="4" t="s">
        <v>953</v>
      </c>
      <c r="F697" s="4" t="s">
        <v>958</v>
      </c>
      <c r="G697" s="4">
        <v>41</v>
      </c>
      <c r="H697" s="135">
        <v>62.5479452054795</v>
      </c>
      <c r="I697" s="135">
        <v>62.054794520547901</v>
      </c>
      <c r="J697" s="135">
        <v>32.511415525114202</v>
      </c>
      <c r="K697" s="135">
        <v>56.64</v>
      </c>
      <c r="L697" s="135">
        <f>VLOOKUP($C697,ข้อมูลพื้นฐานรพ_สป_ณสค61!$C$2:$S$897,17,0)</f>
        <v>58.356164383561641</v>
      </c>
      <c r="M697" s="3">
        <f t="shared" si="10"/>
        <v>0</v>
      </c>
    </row>
    <row r="698" spans="1:13" x14ac:dyDescent="0.4">
      <c r="A698" s="4">
        <v>10</v>
      </c>
      <c r="B698" s="3" t="s">
        <v>1717</v>
      </c>
      <c r="C698" s="89">
        <v>10939</v>
      </c>
      <c r="D698" s="3" t="s">
        <v>2681</v>
      </c>
      <c r="E698" s="4" t="s">
        <v>953</v>
      </c>
      <c r="F698" s="4" t="s">
        <v>958</v>
      </c>
      <c r="G698" s="4">
        <v>57</v>
      </c>
      <c r="H698" s="135">
        <v>112.88584474885801</v>
      </c>
      <c r="I698" s="135">
        <v>58.082191780821901</v>
      </c>
      <c r="J698" s="135">
        <v>48.826132771338301</v>
      </c>
      <c r="K698" s="135">
        <v>65.58</v>
      </c>
      <c r="L698" s="135">
        <f>VLOOKUP($C698,ข้อมูลพื้นฐานรพ_สป_ณสค61!$C$2:$S$897,17,0)</f>
        <v>70.531122326363857</v>
      </c>
      <c r="M698" s="3">
        <f t="shared" si="10"/>
        <v>0</v>
      </c>
    </row>
    <row r="699" spans="1:13" x14ac:dyDescent="0.4">
      <c r="A699" s="4">
        <v>10</v>
      </c>
      <c r="B699" s="3" t="s">
        <v>1717</v>
      </c>
      <c r="C699" s="89">
        <v>10940</v>
      </c>
      <c r="D699" s="3" t="s">
        <v>2682</v>
      </c>
      <c r="E699" s="4" t="s">
        <v>953</v>
      </c>
      <c r="F699" s="4" t="s">
        <v>958</v>
      </c>
      <c r="G699" s="4">
        <v>33</v>
      </c>
      <c r="H699" s="135">
        <v>63.5068493150685</v>
      </c>
      <c r="I699" s="135">
        <v>64.731580895964498</v>
      </c>
      <c r="J699" s="135">
        <v>44.716771566086599</v>
      </c>
      <c r="K699" s="135">
        <v>58.05</v>
      </c>
      <c r="L699" s="135">
        <f>VLOOKUP($C699,ข้อมูลพื้นฐานรพ_สป_ณสค61!$C$2:$S$897,17,0)</f>
        <v>121.84308841843088</v>
      </c>
      <c r="M699" s="3">
        <f t="shared" si="10"/>
        <v>1</v>
      </c>
    </row>
    <row r="700" spans="1:13" x14ac:dyDescent="0.4">
      <c r="A700" s="4">
        <v>10</v>
      </c>
      <c r="B700" s="3" t="s">
        <v>1717</v>
      </c>
      <c r="C700" s="89">
        <v>10941</v>
      </c>
      <c r="D700" s="3" t="s">
        <v>2683</v>
      </c>
      <c r="E700" s="4" t="s">
        <v>953</v>
      </c>
      <c r="F700" s="4" t="s">
        <v>958</v>
      </c>
      <c r="G700" s="4">
        <v>32</v>
      </c>
      <c r="H700" s="135">
        <v>62.575342465753401</v>
      </c>
      <c r="I700" s="135">
        <v>49.3814860938149</v>
      </c>
      <c r="J700" s="135">
        <v>45.379825653798299</v>
      </c>
      <c r="K700" s="135">
        <v>66.86</v>
      </c>
      <c r="L700" s="135">
        <f>VLOOKUP($C700,ข้อมูลพื้นฐานรพ_สป_ณสค61!$C$2:$S$897,17,0)</f>
        <v>64.94006849315069</v>
      </c>
      <c r="M700" s="3">
        <f t="shared" si="10"/>
        <v>0</v>
      </c>
    </row>
    <row r="701" spans="1:13" x14ac:dyDescent="0.4">
      <c r="A701" s="4">
        <v>10</v>
      </c>
      <c r="B701" s="3" t="s">
        <v>1717</v>
      </c>
      <c r="C701" s="89">
        <v>10942</v>
      </c>
      <c r="D701" s="3" t="s">
        <v>2684</v>
      </c>
      <c r="E701" s="4" t="s">
        <v>953</v>
      </c>
      <c r="F701" s="4" t="s">
        <v>958</v>
      </c>
      <c r="G701" s="4">
        <v>34</v>
      </c>
      <c r="H701" s="135">
        <v>63.087745279526096</v>
      </c>
      <c r="I701" s="135">
        <v>62.321156773211598</v>
      </c>
      <c r="J701" s="135">
        <v>38.196347031963498</v>
      </c>
      <c r="K701" s="135">
        <v>48.65</v>
      </c>
      <c r="L701" s="135">
        <f>VLOOKUP($C701,ข้อมูลพื้นฐานรพ_สป_ณสค61!$C$2:$S$897,17,0)</f>
        <v>67.655116841257055</v>
      </c>
      <c r="M701" s="3">
        <f t="shared" si="10"/>
        <v>0</v>
      </c>
    </row>
    <row r="702" spans="1:13" x14ac:dyDescent="0.4">
      <c r="A702" s="4">
        <v>10</v>
      </c>
      <c r="B702" s="3" t="s">
        <v>1717</v>
      </c>
      <c r="C702" s="89">
        <v>10943</v>
      </c>
      <c r="D702" s="3" t="s">
        <v>2685</v>
      </c>
      <c r="E702" s="4" t="s">
        <v>953</v>
      </c>
      <c r="F702" s="4" t="s">
        <v>958</v>
      </c>
      <c r="G702" s="4">
        <v>42</v>
      </c>
      <c r="H702" s="135">
        <v>53.406392694063904</v>
      </c>
      <c r="I702" s="135">
        <v>49.397260273972599</v>
      </c>
      <c r="J702" s="135">
        <v>61.278538812785399</v>
      </c>
      <c r="K702" s="135">
        <v>37.840000000000003</v>
      </c>
      <c r="L702" s="135">
        <f>VLOOKUP($C702,ข้อมูลพื้นฐานรพ_สป_ณสค61!$C$2:$S$897,17,0)</f>
        <v>68.284409654272665</v>
      </c>
      <c r="M702" s="3">
        <f t="shared" si="10"/>
        <v>0</v>
      </c>
    </row>
    <row r="703" spans="1:13" x14ac:dyDescent="0.4">
      <c r="A703" s="4">
        <v>10</v>
      </c>
      <c r="B703" s="3" t="s">
        <v>1717</v>
      </c>
      <c r="C703" s="89">
        <v>23125</v>
      </c>
      <c r="D703" s="3" t="s">
        <v>2686</v>
      </c>
      <c r="E703" s="4" t="s">
        <v>953</v>
      </c>
      <c r="F703" s="4" t="s">
        <v>958</v>
      </c>
      <c r="G703" s="4">
        <v>29</v>
      </c>
      <c r="H703" s="135">
        <v>61.945205479452099</v>
      </c>
      <c r="I703" s="135">
        <v>64.210045662100498</v>
      </c>
      <c r="J703" s="135">
        <v>38.8401826484018</v>
      </c>
      <c r="K703" s="135">
        <v>50.59</v>
      </c>
      <c r="L703" s="135">
        <f>VLOOKUP($C703,ข้อมูลพื้นฐานรพ_สป_ณสค61!$C$2:$S$897,17,0)</f>
        <v>56.957959376476147</v>
      </c>
      <c r="M703" s="3">
        <f t="shared" si="10"/>
        <v>0</v>
      </c>
    </row>
    <row r="704" spans="1:13" x14ac:dyDescent="0.4">
      <c r="A704" s="4">
        <v>10</v>
      </c>
      <c r="B704" s="3" t="s">
        <v>1717</v>
      </c>
      <c r="C704" s="89">
        <v>28014</v>
      </c>
      <c r="D704" s="3" t="s">
        <v>2687</v>
      </c>
      <c r="E704" s="4" t="s">
        <v>953</v>
      </c>
      <c r="F704" s="4" t="s">
        <v>980</v>
      </c>
      <c r="G704" s="4">
        <v>10</v>
      </c>
      <c r="H704" s="135">
        <v>0</v>
      </c>
      <c r="I704" s="135">
        <v>29.068493150684901</v>
      </c>
      <c r="J704" s="135">
        <v>47.698630136986303</v>
      </c>
      <c r="K704" s="135">
        <v>77.67</v>
      </c>
      <c r="L704" s="135">
        <f>VLOOKUP($C704,ข้อมูลพื้นฐานรพ_สป_ณสค61!$C$2:$S$897,17,0)</f>
        <v>98.136986301369859</v>
      </c>
      <c r="M704" s="3">
        <f t="shared" si="10"/>
        <v>1</v>
      </c>
    </row>
    <row r="705" spans="1:13" x14ac:dyDescent="0.4">
      <c r="A705" s="4">
        <v>10</v>
      </c>
      <c r="B705" s="3" t="s">
        <v>1717</v>
      </c>
      <c r="C705" s="89">
        <v>28015</v>
      </c>
      <c r="D705" s="3" t="s">
        <v>2688</v>
      </c>
      <c r="E705" s="4" t="s">
        <v>953</v>
      </c>
      <c r="F705" s="4" t="s">
        <v>958</v>
      </c>
      <c r="G705" s="4">
        <v>30</v>
      </c>
      <c r="H705" s="135">
        <v>0</v>
      </c>
      <c r="I705" s="135">
        <v>40.456621004566202</v>
      </c>
      <c r="J705" s="135">
        <v>39.934768427919103</v>
      </c>
      <c r="K705" s="135">
        <v>77.650000000000006</v>
      </c>
      <c r="L705" s="135">
        <f>VLOOKUP($C705,ข้อมูลพื้นฐานรพ_สป_ณสค61!$C$2:$S$897,17,0)</f>
        <v>51.214611872146122</v>
      </c>
      <c r="M705" s="3">
        <f t="shared" si="10"/>
        <v>0</v>
      </c>
    </row>
    <row r="706" spans="1:13" x14ac:dyDescent="0.4">
      <c r="A706" s="4">
        <v>10</v>
      </c>
      <c r="B706" s="3" t="s">
        <v>1717</v>
      </c>
      <c r="C706" s="89">
        <v>28016</v>
      </c>
      <c r="D706" s="3" t="s">
        <v>2689</v>
      </c>
      <c r="E706" s="4" t="s">
        <v>953</v>
      </c>
      <c r="F706" s="4" t="s">
        <v>980</v>
      </c>
      <c r="G706" s="4">
        <v>10</v>
      </c>
      <c r="H706" s="135">
        <v>0</v>
      </c>
      <c r="I706" s="135">
        <v>0</v>
      </c>
      <c r="J706" s="135">
        <v>0</v>
      </c>
      <c r="K706" s="135">
        <v>0</v>
      </c>
      <c r="L706" s="135">
        <f>VLOOKUP($C706,ข้อมูลพื้นฐานรพ_สป_ณสค61!$C$2:$S$897,17,0)</f>
        <v>64.849315068493155</v>
      </c>
      <c r="M706" s="3">
        <f t="shared" si="10"/>
        <v>0</v>
      </c>
    </row>
    <row r="707" spans="1:13" x14ac:dyDescent="0.4">
      <c r="A707" s="4">
        <v>10</v>
      </c>
      <c r="B707" s="3" t="s">
        <v>1740</v>
      </c>
      <c r="C707" s="89">
        <v>10703</v>
      </c>
      <c r="D707" s="3" t="s">
        <v>2690</v>
      </c>
      <c r="E707" s="4" t="s">
        <v>986</v>
      </c>
      <c r="F707" s="4" t="s">
        <v>1013</v>
      </c>
      <c r="G707" s="4">
        <v>349</v>
      </c>
      <c r="H707" s="135">
        <v>83.826114498376796</v>
      </c>
      <c r="I707" s="135">
        <v>86.525101071554701</v>
      </c>
      <c r="J707" s="135">
        <v>87.159398673313206</v>
      </c>
      <c r="K707" s="135">
        <v>78.84</v>
      </c>
      <c r="L707" s="135">
        <f>VLOOKUP($C707,ข้อมูลพื้นฐานรพ_สป_ณสค61!$C$2:$S$897,17,0)</f>
        <v>94.216744514660277</v>
      </c>
      <c r="M707" s="3">
        <f t="shared" ref="M707:M770" si="11">IF(L707&gt;=80,1,0)</f>
        <v>1</v>
      </c>
    </row>
    <row r="708" spans="1:13" x14ac:dyDescent="0.4">
      <c r="A708" s="4">
        <v>10</v>
      </c>
      <c r="B708" s="3" t="s">
        <v>1740</v>
      </c>
      <c r="C708" s="89">
        <v>10985</v>
      </c>
      <c r="D708" s="3" t="s">
        <v>2691</v>
      </c>
      <c r="E708" s="4" t="s">
        <v>953</v>
      </c>
      <c r="F708" s="4" t="s">
        <v>958</v>
      </c>
      <c r="G708" s="4">
        <v>38</v>
      </c>
      <c r="H708" s="135">
        <v>51.5068493150685</v>
      </c>
      <c r="I708" s="135">
        <v>46.622309197651703</v>
      </c>
      <c r="J708" s="135">
        <v>57.980430528375699</v>
      </c>
      <c r="K708" s="135">
        <v>62.4</v>
      </c>
      <c r="L708" s="135">
        <f>VLOOKUP($C708,ข้อมูลพื้นฐานรพ_สป_ณสค61!$C$2:$S$897,17,0)</f>
        <v>69.819754866618595</v>
      </c>
      <c r="M708" s="3">
        <f t="shared" si="11"/>
        <v>0</v>
      </c>
    </row>
    <row r="709" spans="1:13" x14ac:dyDescent="0.4">
      <c r="A709" s="4">
        <v>10</v>
      </c>
      <c r="B709" s="3" t="s">
        <v>1740</v>
      </c>
      <c r="C709" s="89">
        <v>10986</v>
      </c>
      <c r="D709" s="3" t="s">
        <v>2692</v>
      </c>
      <c r="E709" s="4" t="s">
        <v>953</v>
      </c>
      <c r="F709" s="4" t="s">
        <v>958</v>
      </c>
      <c r="G709" s="4">
        <v>43</v>
      </c>
      <c r="H709" s="135">
        <v>51.377072819033899</v>
      </c>
      <c r="I709" s="135">
        <v>93.625570776255699</v>
      </c>
      <c r="J709" s="135">
        <v>90.949771689497695</v>
      </c>
      <c r="K709" s="135">
        <v>84.27</v>
      </c>
      <c r="L709" s="135">
        <f>VLOOKUP($C709,ข้อมูลพื้นฐานรพ_สป_ณสค61!$C$2:$S$897,17,0)</f>
        <v>76.616756928958267</v>
      </c>
      <c r="M709" s="3">
        <f t="shared" si="11"/>
        <v>0</v>
      </c>
    </row>
    <row r="710" spans="1:13" x14ac:dyDescent="0.4">
      <c r="A710" s="4">
        <v>10</v>
      </c>
      <c r="B710" s="3" t="s">
        <v>1740</v>
      </c>
      <c r="C710" s="89">
        <v>10987</v>
      </c>
      <c r="D710" s="3" t="s">
        <v>2693</v>
      </c>
      <c r="E710" s="4" t="s">
        <v>953</v>
      </c>
      <c r="F710" s="4" t="s">
        <v>958</v>
      </c>
      <c r="G710" s="4">
        <v>30</v>
      </c>
      <c r="H710" s="135">
        <v>43.808219178082197</v>
      </c>
      <c r="I710" s="135">
        <v>47.744292237442899</v>
      </c>
      <c r="J710" s="135">
        <v>46.803652968036502</v>
      </c>
      <c r="K710" s="135">
        <v>55.39</v>
      </c>
      <c r="L710" s="135">
        <f>VLOOKUP($C710,ข้อมูลพื้นฐานรพ_สป_ณสค61!$C$2:$S$897,17,0)</f>
        <v>70</v>
      </c>
      <c r="M710" s="3">
        <f t="shared" si="11"/>
        <v>0</v>
      </c>
    </row>
    <row r="711" spans="1:13" x14ac:dyDescent="0.4">
      <c r="A711" s="4">
        <v>10</v>
      </c>
      <c r="B711" s="3" t="s">
        <v>1740</v>
      </c>
      <c r="C711" s="89">
        <v>10988</v>
      </c>
      <c r="D711" s="3" t="s">
        <v>2694</v>
      </c>
      <c r="E711" s="4" t="s">
        <v>953</v>
      </c>
      <c r="F711" s="4" t="s">
        <v>958</v>
      </c>
      <c r="G711" s="4">
        <v>30</v>
      </c>
      <c r="H711" s="135">
        <v>37.397260273972599</v>
      </c>
      <c r="I711" s="135">
        <v>44.757990867579899</v>
      </c>
      <c r="J711" s="135">
        <v>60.5479452054795</v>
      </c>
      <c r="K711" s="135">
        <v>66.08</v>
      </c>
      <c r="L711" s="135">
        <f>VLOOKUP($C711,ข้อมูลพื้นฐานรพ_สป_ณสค61!$C$2:$S$897,17,0)</f>
        <v>60.474885844748862</v>
      </c>
      <c r="M711" s="3">
        <f t="shared" si="11"/>
        <v>0</v>
      </c>
    </row>
    <row r="712" spans="1:13" x14ac:dyDescent="0.4">
      <c r="A712" s="4">
        <v>10</v>
      </c>
      <c r="B712" s="3" t="s">
        <v>1740</v>
      </c>
      <c r="C712" s="89">
        <v>10989</v>
      </c>
      <c r="D712" s="3" t="s">
        <v>2695</v>
      </c>
      <c r="E712" s="4" t="s">
        <v>953</v>
      </c>
      <c r="F712" s="4" t="s">
        <v>958</v>
      </c>
      <c r="G712" s="4">
        <v>55</v>
      </c>
      <c r="H712" s="135">
        <v>68.253424657534296</v>
      </c>
      <c r="I712" s="135">
        <v>92.552271088680598</v>
      </c>
      <c r="J712" s="135">
        <v>89.048305695746194</v>
      </c>
      <c r="K712" s="135">
        <v>91.49</v>
      </c>
      <c r="L712" s="135">
        <f>VLOOKUP($C712,ข้อมูลพื้นฐานรพ_สป_ณสค61!$C$2:$S$897,17,0)</f>
        <v>70.256537982565376</v>
      </c>
      <c r="M712" s="3">
        <f t="shared" si="11"/>
        <v>0</v>
      </c>
    </row>
    <row r="713" spans="1:13" x14ac:dyDescent="0.4">
      <c r="A713" s="4">
        <v>10</v>
      </c>
      <c r="B713" s="3" t="s">
        <v>1740</v>
      </c>
      <c r="C713" s="89">
        <v>10990</v>
      </c>
      <c r="D713" s="3" t="s">
        <v>2696</v>
      </c>
      <c r="E713" s="4" t="s">
        <v>953</v>
      </c>
      <c r="F713" s="4" t="s">
        <v>958</v>
      </c>
      <c r="G713" s="4">
        <v>35</v>
      </c>
      <c r="H713" s="135">
        <v>61.735159817351601</v>
      </c>
      <c r="I713" s="135">
        <v>69.141552511415497</v>
      </c>
      <c r="J713" s="135">
        <v>75.525114155251103</v>
      </c>
      <c r="K713" s="135">
        <v>76.17</v>
      </c>
      <c r="L713" s="135">
        <f>VLOOKUP($C713,ข้อมูลพื้นฐานรพ_สป_ณสค61!$C$2:$S$897,17,0)</f>
        <v>69.346379647749515</v>
      </c>
      <c r="M713" s="3">
        <f t="shared" si="11"/>
        <v>0</v>
      </c>
    </row>
    <row r="714" spans="1:13" x14ac:dyDescent="0.4">
      <c r="A714" s="4">
        <v>10</v>
      </c>
      <c r="B714" s="3" t="s">
        <v>1748</v>
      </c>
      <c r="C714" s="89">
        <v>10669</v>
      </c>
      <c r="D714" s="3" t="s">
        <v>2697</v>
      </c>
      <c r="E714" s="4" t="s">
        <v>949</v>
      </c>
      <c r="F714" s="4" t="s">
        <v>950</v>
      </c>
      <c r="G714" s="4">
        <v>1188</v>
      </c>
      <c r="H714" s="135">
        <v>120.625065135076</v>
      </c>
      <c r="I714" s="135">
        <v>119.33098104331</v>
      </c>
      <c r="J714" s="135">
        <v>121.415063880817</v>
      </c>
      <c r="K714" s="135">
        <v>104.55</v>
      </c>
      <c r="L714" s="135">
        <f>VLOOKUP($C714,ข้อมูลพื้นฐานรพ_สป_ณสค61!$C$2:$S$897,17,0)</f>
        <v>115.82583829159172</v>
      </c>
      <c r="M714" s="3">
        <f t="shared" si="11"/>
        <v>1</v>
      </c>
    </row>
    <row r="715" spans="1:13" x14ac:dyDescent="0.4">
      <c r="A715" s="4">
        <v>10</v>
      </c>
      <c r="B715" s="3" t="s">
        <v>1748</v>
      </c>
      <c r="C715" s="89">
        <v>10944</v>
      </c>
      <c r="D715" s="3" t="s">
        <v>2698</v>
      </c>
      <c r="E715" s="4" t="s">
        <v>953</v>
      </c>
      <c r="F715" s="4" t="s">
        <v>958</v>
      </c>
      <c r="G715" s="4">
        <v>60</v>
      </c>
      <c r="H715" s="135">
        <v>107.707762557078</v>
      </c>
      <c r="I715" s="135">
        <v>50.757990867579899</v>
      </c>
      <c r="J715" s="135">
        <v>47.310502283105002</v>
      </c>
      <c r="K715" s="135">
        <v>60.2</v>
      </c>
      <c r="L715" s="135">
        <f>VLOOKUP($C715,ข้อมูลพื้นฐานรพ_สป_ณสค61!$C$2:$S$897,17,0)</f>
        <v>67.808219178082197</v>
      </c>
      <c r="M715" s="3">
        <f t="shared" si="11"/>
        <v>0</v>
      </c>
    </row>
    <row r="716" spans="1:13" x14ac:dyDescent="0.4">
      <c r="A716" s="4">
        <v>10</v>
      </c>
      <c r="B716" s="3" t="s">
        <v>1748</v>
      </c>
      <c r="C716" s="89">
        <v>10945</v>
      </c>
      <c r="D716" s="3" t="s">
        <v>2699</v>
      </c>
      <c r="E716" s="4" t="s">
        <v>953</v>
      </c>
      <c r="F716" s="4" t="s">
        <v>958</v>
      </c>
      <c r="G716" s="4">
        <v>30</v>
      </c>
      <c r="H716" s="135">
        <v>73.789954337899502</v>
      </c>
      <c r="I716" s="135">
        <v>86.730593607305906</v>
      </c>
      <c r="J716" s="135">
        <v>64.337899543378995</v>
      </c>
      <c r="K716" s="135">
        <v>54.31</v>
      </c>
      <c r="L716" s="135">
        <f>VLOOKUP($C716,ข้อมูลพื้นฐานรพ_สป_ณสค61!$C$2:$S$897,17,0)</f>
        <v>62.657534246575345</v>
      </c>
      <c r="M716" s="3">
        <f t="shared" si="11"/>
        <v>0</v>
      </c>
    </row>
    <row r="717" spans="1:13" x14ac:dyDescent="0.4">
      <c r="A717" s="4">
        <v>10</v>
      </c>
      <c r="B717" s="3" t="s">
        <v>1748</v>
      </c>
      <c r="C717" s="89">
        <v>10946</v>
      </c>
      <c r="D717" s="3" t="s">
        <v>2700</v>
      </c>
      <c r="E717" s="4" t="s">
        <v>953</v>
      </c>
      <c r="F717" s="4" t="s">
        <v>958</v>
      </c>
      <c r="G717" s="4">
        <v>70</v>
      </c>
      <c r="H717" s="135">
        <v>73.405892287483596</v>
      </c>
      <c r="I717" s="135">
        <v>85.689212328767098</v>
      </c>
      <c r="J717" s="135">
        <v>72.431506849315099</v>
      </c>
      <c r="K717" s="135">
        <v>78.069999999999993</v>
      </c>
      <c r="L717" s="135">
        <f>VLOOKUP($C717,ข้อมูลพื้นฐานรพ_สป_ณสค61!$C$2:$S$897,17,0)</f>
        <v>98.473581213307241</v>
      </c>
      <c r="M717" s="3">
        <f t="shared" si="11"/>
        <v>1</v>
      </c>
    </row>
    <row r="718" spans="1:13" x14ac:dyDescent="0.4">
      <c r="A718" s="4">
        <v>10</v>
      </c>
      <c r="B718" s="3" t="s">
        <v>1748</v>
      </c>
      <c r="C718" s="89">
        <v>10947</v>
      </c>
      <c r="D718" s="3" t="s">
        <v>2701</v>
      </c>
      <c r="E718" s="4" t="s">
        <v>953</v>
      </c>
      <c r="F718" s="4" t="s">
        <v>958</v>
      </c>
      <c r="G718" s="4">
        <v>80</v>
      </c>
      <c r="H718" s="135">
        <v>42.427701674277003</v>
      </c>
      <c r="I718" s="135">
        <v>62.191780821917803</v>
      </c>
      <c r="J718" s="135">
        <v>53.621355813136603</v>
      </c>
      <c r="K718" s="135">
        <v>40.08</v>
      </c>
      <c r="L718" s="135">
        <f>VLOOKUP($C718,ข้อมูลพื้นฐานรพ_สป_ณสค61!$C$2:$S$897,17,0)</f>
        <v>60.260273972602739</v>
      </c>
      <c r="M718" s="3">
        <f t="shared" si="11"/>
        <v>0</v>
      </c>
    </row>
    <row r="719" spans="1:13" x14ac:dyDescent="0.4">
      <c r="A719" s="4">
        <v>10</v>
      </c>
      <c r="B719" s="3" t="s">
        <v>1748</v>
      </c>
      <c r="C719" s="89">
        <v>10948</v>
      </c>
      <c r="D719" s="3" t="s">
        <v>2702</v>
      </c>
      <c r="E719" s="4" t="s">
        <v>953</v>
      </c>
      <c r="F719" s="4" t="s">
        <v>958</v>
      </c>
      <c r="G719" s="4">
        <v>43</v>
      </c>
      <c r="H719" s="135">
        <v>58.362535839439303</v>
      </c>
      <c r="I719" s="135">
        <v>78.348554033485499</v>
      </c>
      <c r="J719" s="135">
        <v>89.961948249619496</v>
      </c>
      <c r="K719" s="135">
        <v>66.08</v>
      </c>
      <c r="L719" s="135">
        <f>VLOOKUP($C719,ข้อมูลพื้นฐานรพ_สป_ณสค61!$C$2:$S$897,17,0)</f>
        <v>28.595093978974194</v>
      </c>
      <c r="M719" s="3">
        <f t="shared" si="11"/>
        <v>0</v>
      </c>
    </row>
    <row r="720" spans="1:13" x14ac:dyDescent="0.4">
      <c r="A720" s="4">
        <v>10</v>
      </c>
      <c r="B720" s="3" t="s">
        <v>1748</v>
      </c>
      <c r="C720" s="89">
        <v>10949</v>
      </c>
      <c r="D720" s="3" t="s">
        <v>2703</v>
      </c>
      <c r="E720" s="4" t="s">
        <v>953</v>
      </c>
      <c r="F720" s="4" t="s">
        <v>958</v>
      </c>
      <c r="G720" s="4">
        <v>60</v>
      </c>
      <c r="H720" s="135">
        <v>75.675799086758005</v>
      </c>
      <c r="I720" s="135">
        <v>89.251141552511399</v>
      </c>
      <c r="J720" s="135">
        <v>75.675799086758005</v>
      </c>
      <c r="K720" s="135">
        <v>65.31</v>
      </c>
      <c r="L720" s="135">
        <f>VLOOKUP($C720,ข้อมูลพื้นฐานรพ_สป_ณสค61!$C$2:$S$897,17,0)</f>
        <v>64.191780821917803</v>
      </c>
      <c r="M720" s="3">
        <f t="shared" si="11"/>
        <v>0</v>
      </c>
    </row>
    <row r="721" spans="1:13" x14ac:dyDescent="0.4">
      <c r="A721" s="4">
        <v>10</v>
      </c>
      <c r="B721" s="3" t="s">
        <v>1748</v>
      </c>
      <c r="C721" s="89">
        <v>10950</v>
      </c>
      <c r="D721" s="3" t="s">
        <v>2704</v>
      </c>
      <c r="E721" s="4" t="s">
        <v>953</v>
      </c>
      <c r="F721" s="4" t="s">
        <v>958</v>
      </c>
      <c r="G721" s="4">
        <v>48</v>
      </c>
      <c r="H721" s="135">
        <v>72.871638762049699</v>
      </c>
      <c r="I721" s="135">
        <v>101.48061789565701</v>
      </c>
      <c r="J721" s="135">
        <v>92.235499854269904</v>
      </c>
      <c r="K721" s="135">
        <v>81.59</v>
      </c>
      <c r="L721" s="135">
        <f>VLOOKUP($C721,ข้อมูลพื้นฐานรพ_สป_ณสค61!$C$2:$S$897,17,0)</f>
        <v>136.10730593607306</v>
      </c>
      <c r="M721" s="3">
        <f t="shared" si="11"/>
        <v>1</v>
      </c>
    </row>
    <row r="722" spans="1:13" x14ac:dyDescent="0.4">
      <c r="A722" s="4">
        <v>10</v>
      </c>
      <c r="B722" s="3" t="s">
        <v>1748</v>
      </c>
      <c r="C722" s="89">
        <v>10951</v>
      </c>
      <c r="D722" s="3" t="s">
        <v>2705</v>
      </c>
      <c r="E722" s="4" t="s">
        <v>953</v>
      </c>
      <c r="F722" s="4" t="s">
        <v>961</v>
      </c>
      <c r="G722" s="4">
        <v>135</v>
      </c>
      <c r="H722" s="135">
        <v>109.115508202266</v>
      </c>
      <c r="I722" s="135">
        <v>57.958396752917302</v>
      </c>
      <c r="J722" s="135">
        <v>58.652460679857903</v>
      </c>
      <c r="K722" s="135">
        <v>62.31</v>
      </c>
      <c r="L722" s="135">
        <f>VLOOKUP($C722,ข้อมูลพื้นฐานรพ_สป_ณสค61!$C$2:$S$897,17,0)</f>
        <v>81.631659056316593</v>
      </c>
      <c r="M722" s="3">
        <f t="shared" si="11"/>
        <v>1</v>
      </c>
    </row>
    <row r="723" spans="1:13" x14ac:dyDescent="0.4">
      <c r="A723" s="4">
        <v>10</v>
      </c>
      <c r="B723" s="3" t="s">
        <v>1748</v>
      </c>
      <c r="C723" s="89">
        <v>10952</v>
      </c>
      <c r="D723" s="3" t="s">
        <v>2706</v>
      </c>
      <c r="E723" s="4" t="s">
        <v>953</v>
      </c>
      <c r="F723" s="4" t="s">
        <v>958</v>
      </c>
      <c r="G723" s="4">
        <v>41</v>
      </c>
      <c r="H723" s="135">
        <v>48.869863013698598</v>
      </c>
      <c r="I723" s="135">
        <v>54.667557634480502</v>
      </c>
      <c r="J723" s="135">
        <v>53.057133311059097</v>
      </c>
      <c r="K723" s="135">
        <v>52.88</v>
      </c>
      <c r="L723" s="135">
        <f>VLOOKUP($C723,ข้อมูลพื้นฐานรพ_สป_ณสค61!$C$2:$S$897,17,0)</f>
        <v>61.844303374540594</v>
      </c>
      <c r="M723" s="3">
        <f t="shared" si="11"/>
        <v>0</v>
      </c>
    </row>
    <row r="724" spans="1:13" x14ac:dyDescent="0.4">
      <c r="A724" s="4">
        <v>10</v>
      </c>
      <c r="B724" s="3" t="s">
        <v>1748</v>
      </c>
      <c r="C724" s="89">
        <v>10953</v>
      </c>
      <c r="D724" s="3" t="s">
        <v>2707</v>
      </c>
      <c r="E724" s="4" t="s">
        <v>953</v>
      </c>
      <c r="F724" s="4" t="s">
        <v>958</v>
      </c>
      <c r="G724" s="4">
        <v>60</v>
      </c>
      <c r="H724" s="135">
        <v>72.392694063926896</v>
      </c>
      <c r="I724" s="135">
        <v>95.748858447488601</v>
      </c>
      <c r="J724" s="135">
        <v>74.913242009132404</v>
      </c>
      <c r="K724" s="135">
        <v>69.2</v>
      </c>
      <c r="L724" s="135">
        <f>VLOOKUP($C724,ข้อมูลพื้นฐานรพ_สป_ณสค61!$C$2:$S$897,17,0)</f>
        <v>77.94063926940639</v>
      </c>
      <c r="M724" s="3">
        <f t="shared" si="11"/>
        <v>0</v>
      </c>
    </row>
    <row r="725" spans="1:13" x14ac:dyDescent="0.4">
      <c r="A725" s="4">
        <v>10</v>
      </c>
      <c r="B725" s="3" t="s">
        <v>1748</v>
      </c>
      <c r="C725" s="89">
        <v>10954</v>
      </c>
      <c r="D725" s="3" t="s">
        <v>2708</v>
      </c>
      <c r="E725" s="4" t="s">
        <v>986</v>
      </c>
      <c r="F725" s="4" t="s">
        <v>987</v>
      </c>
      <c r="G725" s="4">
        <v>209</v>
      </c>
      <c r="H725" s="135">
        <v>57.993677555321398</v>
      </c>
      <c r="I725" s="135">
        <v>70.741299075834107</v>
      </c>
      <c r="J725" s="135">
        <v>69.089598217211801</v>
      </c>
      <c r="K725" s="135">
        <v>75.739999999999995</v>
      </c>
      <c r="L725" s="135">
        <f>VLOOKUP($C725,ข้อมูลพื้นฐานรพ_สป_ณสค61!$C$2:$S$897,17,0)</f>
        <v>93.564921019859739</v>
      </c>
      <c r="M725" s="3">
        <f t="shared" si="11"/>
        <v>1</v>
      </c>
    </row>
    <row r="726" spans="1:13" x14ac:dyDescent="0.4">
      <c r="A726" s="4">
        <v>10</v>
      </c>
      <c r="B726" s="3" t="s">
        <v>1748</v>
      </c>
      <c r="C726" s="89">
        <v>10956</v>
      </c>
      <c r="D726" s="3" t="s">
        <v>2709</v>
      </c>
      <c r="E726" s="4" t="s">
        <v>953</v>
      </c>
      <c r="F726" s="4" t="s">
        <v>961</v>
      </c>
      <c r="G726" s="4">
        <v>120</v>
      </c>
      <c r="H726" s="135">
        <v>113.46640574037799</v>
      </c>
      <c r="I726" s="135">
        <v>102.953685583823</v>
      </c>
      <c r="J726" s="135">
        <v>92.2635355512068</v>
      </c>
      <c r="K726" s="135">
        <v>85.3</v>
      </c>
      <c r="L726" s="135">
        <f>VLOOKUP($C726,ข้อมูลพื้นฐานรพ_สป_ณสค61!$C$2:$S$897,17,0)</f>
        <v>88.205479452054789</v>
      </c>
      <c r="M726" s="3">
        <f t="shared" si="11"/>
        <v>1</v>
      </c>
    </row>
    <row r="727" spans="1:13" x14ac:dyDescent="0.4">
      <c r="A727" s="4">
        <v>10</v>
      </c>
      <c r="B727" s="3" t="s">
        <v>1748</v>
      </c>
      <c r="C727" s="89">
        <v>10957</v>
      </c>
      <c r="D727" s="3" t="s">
        <v>2710</v>
      </c>
      <c r="E727" s="4" t="s">
        <v>953</v>
      </c>
      <c r="F727" s="4" t="s">
        <v>958</v>
      </c>
      <c r="G727" s="4">
        <v>30</v>
      </c>
      <c r="H727" s="135">
        <v>38.246575342465803</v>
      </c>
      <c r="I727" s="135">
        <v>36.456621004566202</v>
      </c>
      <c r="J727" s="135">
        <v>34.4931506849315</v>
      </c>
      <c r="K727" s="135">
        <v>27.76</v>
      </c>
      <c r="L727" s="135">
        <f>VLOOKUP($C727,ข้อมูลพื้นฐานรพ_สป_ณสค61!$C$2:$S$897,17,0)</f>
        <v>44.949771689497716</v>
      </c>
      <c r="M727" s="3">
        <f t="shared" si="11"/>
        <v>0</v>
      </c>
    </row>
    <row r="728" spans="1:13" x14ac:dyDescent="0.4">
      <c r="A728" s="4">
        <v>10</v>
      </c>
      <c r="B728" s="3" t="s">
        <v>1748</v>
      </c>
      <c r="C728" s="89">
        <v>10958</v>
      </c>
      <c r="D728" s="3" t="s">
        <v>2711</v>
      </c>
      <c r="E728" s="4" t="s">
        <v>953</v>
      </c>
      <c r="F728" s="4" t="s">
        <v>958</v>
      </c>
      <c r="G728" s="4">
        <v>34</v>
      </c>
      <c r="H728" s="135">
        <v>60.454217736121102</v>
      </c>
      <c r="I728" s="135">
        <v>68.549556809025006</v>
      </c>
      <c r="J728" s="135">
        <v>61.039484286865402</v>
      </c>
      <c r="K728" s="135">
        <v>58.78</v>
      </c>
      <c r="L728" s="135">
        <f>VLOOKUP($C728,ข้อมูลพื้นฐานรพ_สป_ณสค61!$C$2:$S$897,17,0)</f>
        <v>75.503626107977439</v>
      </c>
      <c r="M728" s="3">
        <f t="shared" si="11"/>
        <v>0</v>
      </c>
    </row>
    <row r="729" spans="1:13" x14ac:dyDescent="0.4">
      <c r="A729" s="4">
        <v>10</v>
      </c>
      <c r="B729" s="3" t="s">
        <v>1748</v>
      </c>
      <c r="C729" s="89">
        <v>10959</v>
      </c>
      <c r="D729" s="3" t="s">
        <v>2712</v>
      </c>
      <c r="E729" s="4" t="s">
        <v>953</v>
      </c>
      <c r="F729" s="4" t="s">
        <v>958</v>
      </c>
      <c r="G729" s="4">
        <v>35</v>
      </c>
      <c r="H729" s="135">
        <v>85.406392694063896</v>
      </c>
      <c r="I729" s="135">
        <v>82.913242009132404</v>
      </c>
      <c r="J729" s="135">
        <v>75.442922374429202</v>
      </c>
      <c r="K729" s="135">
        <v>74.31</v>
      </c>
      <c r="L729" s="135">
        <f>VLOOKUP($C729,ข้อมูลพื้นฐานรพ_สป_ณสค61!$C$2:$S$897,17,0)</f>
        <v>81.197651663405082</v>
      </c>
      <c r="M729" s="3">
        <f t="shared" si="11"/>
        <v>1</v>
      </c>
    </row>
    <row r="730" spans="1:13" x14ac:dyDescent="0.4">
      <c r="A730" s="4">
        <v>10</v>
      </c>
      <c r="B730" s="3" t="s">
        <v>1748</v>
      </c>
      <c r="C730" s="89">
        <v>10960</v>
      </c>
      <c r="D730" s="3" t="s">
        <v>2713</v>
      </c>
      <c r="E730" s="4" t="s">
        <v>953</v>
      </c>
      <c r="F730" s="4" t="s">
        <v>958</v>
      </c>
      <c r="G730" s="4">
        <v>28</v>
      </c>
      <c r="H730" s="135">
        <v>48.6594911937378</v>
      </c>
      <c r="I730" s="135">
        <v>54.266144814089998</v>
      </c>
      <c r="J730" s="135">
        <v>55.851272015655603</v>
      </c>
      <c r="K730" s="135">
        <v>53.42</v>
      </c>
      <c r="L730" s="135">
        <f>VLOOKUP($C730,ข้อมูลพื้นฐานรพ_สป_ณสค61!$C$2:$S$897,17,0)</f>
        <v>68.982387475538161</v>
      </c>
      <c r="M730" s="3">
        <f t="shared" si="11"/>
        <v>0</v>
      </c>
    </row>
    <row r="731" spans="1:13" x14ac:dyDescent="0.4">
      <c r="A731" s="4">
        <v>10</v>
      </c>
      <c r="B731" s="3" t="s">
        <v>1748</v>
      </c>
      <c r="C731" s="89">
        <v>10961</v>
      </c>
      <c r="D731" s="3" t="s">
        <v>2714</v>
      </c>
      <c r="E731" s="4" t="s">
        <v>953</v>
      </c>
      <c r="F731" s="4" t="s">
        <v>958</v>
      </c>
      <c r="G731" s="4">
        <v>37</v>
      </c>
      <c r="H731" s="135">
        <v>70.331651045421793</v>
      </c>
      <c r="I731" s="135">
        <v>67.441688263606096</v>
      </c>
      <c r="J731" s="135">
        <v>71.440207330618307</v>
      </c>
      <c r="K731" s="135">
        <v>57.91</v>
      </c>
      <c r="L731" s="135">
        <f>VLOOKUP($C731,ข้อมูลพื้นฐานรพ_สป_ณสค61!$C$2:$S$897,17,0)</f>
        <v>82.813772676786371</v>
      </c>
      <c r="M731" s="3">
        <f t="shared" si="11"/>
        <v>1</v>
      </c>
    </row>
    <row r="732" spans="1:13" x14ac:dyDescent="0.4">
      <c r="A732" s="4">
        <v>10</v>
      </c>
      <c r="B732" s="3" t="s">
        <v>1748</v>
      </c>
      <c r="C732" s="89">
        <v>10962</v>
      </c>
      <c r="D732" s="3" t="s">
        <v>2715</v>
      </c>
      <c r="E732" s="4" t="s">
        <v>953</v>
      </c>
      <c r="F732" s="4" t="s">
        <v>958</v>
      </c>
      <c r="G732" s="4">
        <v>25</v>
      </c>
      <c r="H732" s="135">
        <v>48.757990867579899</v>
      </c>
      <c r="I732" s="135">
        <v>46.115068493150702</v>
      </c>
      <c r="J732" s="135">
        <v>41.095890410958901</v>
      </c>
      <c r="K732" s="135">
        <v>47.5</v>
      </c>
      <c r="L732" s="135">
        <f>VLOOKUP($C732,ข้อมูลพื้นฐานรพ_สป_ณสค61!$C$2:$S$897,17,0)</f>
        <v>53.172602739726024</v>
      </c>
      <c r="M732" s="3">
        <f t="shared" si="11"/>
        <v>0</v>
      </c>
    </row>
    <row r="733" spans="1:13" x14ac:dyDescent="0.4">
      <c r="A733" s="4">
        <v>10</v>
      </c>
      <c r="B733" s="3" t="s">
        <v>1748</v>
      </c>
      <c r="C733" s="89">
        <v>11443</v>
      </c>
      <c r="D733" s="3" t="s">
        <v>2716</v>
      </c>
      <c r="E733" s="4" t="s">
        <v>986</v>
      </c>
      <c r="F733" s="4" t="s">
        <v>987</v>
      </c>
      <c r="G733" s="4">
        <v>322</v>
      </c>
      <c r="H733" s="135">
        <v>97.389464305602004</v>
      </c>
      <c r="I733" s="135">
        <v>93.411339421613405</v>
      </c>
      <c r="J733" s="135">
        <v>110.75437595129399</v>
      </c>
      <c r="K733" s="135">
        <v>82.48</v>
      </c>
      <c r="L733" s="135">
        <f>VLOOKUP($C733,ข้อมูลพื้นฐานรพ_สป_ณสค61!$C$2:$S$897,17,0)</f>
        <v>87.667829490342896</v>
      </c>
      <c r="M733" s="3">
        <f t="shared" si="11"/>
        <v>1</v>
      </c>
    </row>
    <row r="734" spans="1:13" x14ac:dyDescent="0.4">
      <c r="A734" s="4">
        <v>10</v>
      </c>
      <c r="B734" s="3" t="s">
        <v>1748</v>
      </c>
      <c r="C734" s="89">
        <v>21984</v>
      </c>
      <c r="D734" s="3" t="s">
        <v>2717</v>
      </c>
      <c r="E734" s="4" t="s">
        <v>986</v>
      </c>
      <c r="F734" s="4" t="s">
        <v>1013</v>
      </c>
      <c r="G734" s="4">
        <v>174</v>
      </c>
      <c r="H734" s="135">
        <v>55.795433789954302</v>
      </c>
      <c r="I734" s="135">
        <v>61.959817351598197</v>
      </c>
      <c r="J734" s="135">
        <v>74.321461187214595</v>
      </c>
      <c r="K734" s="135">
        <v>75.099999999999994</v>
      </c>
      <c r="L734" s="135">
        <f>VLOOKUP($C734,ข้อมูลพื้นฐานรพ_สป_ณสค61!$C$2:$S$897,17,0)</f>
        <v>109.22374429223744</v>
      </c>
      <c r="M734" s="3">
        <f t="shared" si="11"/>
        <v>1</v>
      </c>
    </row>
    <row r="735" spans="1:13" x14ac:dyDescent="0.4">
      <c r="A735" s="4">
        <v>10</v>
      </c>
      <c r="B735" s="3" t="s">
        <v>1748</v>
      </c>
      <c r="C735" s="89">
        <v>24032</v>
      </c>
      <c r="D735" s="3" t="s">
        <v>2718</v>
      </c>
      <c r="E735" s="4" t="s">
        <v>953</v>
      </c>
      <c r="F735" s="4" t="s">
        <v>980</v>
      </c>
      <c r="G735" s="4">
        <v>11</v>
      </c>
      <c r="H735" s="135">
        <v>216.356164383562</v>
      </c>
      <c r="I735" s="135">
        <v>89.016189290161904</v>
      </c>
      <c r="J735" s="135">
        <v>71.1581569115816</v>
      </c>
      <c r="K735" s="135">
        <v>74.87</v>
      </c>
      <c r="L735" s="135">
        <f>VLOOKUP($C735,ข้อมูลพื้นฐานรพ_สป_ณสค61!$C$2:$S$897,17,0)</f>
        <v>121.46948941469489</v>
      </c>
      <c r="M735" s="3">
        <f t="shared" si="11"/>
        <v>1</v>
      </c>
    </row>
    <row r="736" spans="1:13" x14ac:dyDescent="0.4">
      <c r="A736" s="4">
        <v>10</v>
      </c>
      <c r="B736" s="3" t="s">
        <v>1748</v>
      </c>
      <c r="C736" s="89">
        <v>24821</v>
      </c>
      <c r="D736" s="3" t="s">
        <v>2719</v>
      </c>
      <c r="E736" s="4" t="s">
        <v>953</v>
      </c>
      <c r="F736" s="4" t="s">
        <v>980</v>
      </c>
      <c r="G736" s="4">
        <v>10</v>
      </c>
      <c r="H736" s="135">
        <v>0</v>
      </c>
      <c r="I736" s="135">
        <v>34.394099051633297</v>
      </c>
      <c r="J736" s="135">
        <v>52.286617492096902</v>
      </c>
      <c r="K736" s="135">
        <v>51.93</v>
      </c>
      <c r="L736" s="135">
        <f>VLOOKUP($C736,ข้อมูลพื้นฐานรพ_สป_ณสค61!$C$2:$S$897,17,0)</f>
        <v>128.57534246575344</v>
      </c>
      <c r="M736" s="3">
        <f t="shared" si="11"/>
        <v>1</v>
      </c>
    </row>
    <row r="737" spans="1:13" x14ac:dyDescent="0.4">
      <c r="A737" s="4">
        <v>10</v>
      </c>
      <c r="B737" s="3" t="s">
        <v>1748</v>
      </c>
      <c r="C737" s="89">
        <v>27967</v>
      </c>
      <c r="D737" s="3" t="s">
        <v>2720</v>
      </c>
      <c r="E737" s="4" t="s">
        <v>953</v>
      </c>
      <c r="F737" s="4" t="s">
        <v>980</v>
      </c>
      <c r="G737" s="4">
        <v>10</v>
      </c>
      <c r="H737" s="135">
        <v>0</v>
      </c>
      <c r="I737" s="135">
        <v>24.712328767123299</v>
      </c>
      <c r="J737" s="135">
        <v>65.643835616438395</v>
      </c>
      <c r="K737" s="135">
        <v>67.97</v>
      </c>
      <c r="L737" s="135">
        <f>VLOOKUP($C737,ข้อมูลพื้นฐานรพ_สป_ณสค61!$C$2:$S$897,17,0)</f>
        <v>137.39726027397259</v>
      </c>
      <c r="M737" s="3">
        <f t="shared" si="11"/>
        <v>1</v>
      </c>
    </row>
    <row r="738" spans="1:13" x14ac:dyDescent="0.4">
      <c r="A738" s="4">
        <v>10</v>
      </c>
      <c r="B738" s="3" t="s">
        <v>1748</v>
      </c>
      <c r="C738" s="89">
        <v>27968</v>
      </c>
      <c r="D738" s="3" t="s">
        <v>2721</v>
      </c>
      <c r="E738" s="4" t="s">
        <v>953</v>
      </c>
      <c r="F738" s="4" t="s">
        <v>980</v>
      </c>
      <c r="G738" s="4">
        <v>10</v>
      </c>
      <c r="H738" s="135">
        <v>0</v>
      </c>
      <c r="I738" s="135">
        <v>40.767123287671197</v>
      </c>
      <c r="J738" s="135">
        <v>78.602739726027394</v>
      </c>
      <c r="K738" s="135">
        <v>61.53</v>
      </c>
      <c r="L738" s="135">
        <f>VLOOKUP($C738,ข้อมูลพื้นฐานรพ_สป_ณสค61!$C$2:$S$897,17,0)</f>
        <v>62.136986301369866</v>
      </c>
      <c r="M738" s="3">
        <f t="shared" si="11"/>
        <v>0</v>
      </c>
    </row>
    <row r="739" spans="1:13" x14ac:dyDescent="0.4">
      <c r="A739" s="4">
        <v>10</v>
      </c>
      <c r="B739" s="3" t="s">
        <v>1748</v>
      </c>
      <c r="C739" s="89">
        <v>27976</v>
      </c>
      <c r="D739" s="3" t="s">
        <v>2722</v>
      </c>
      <c r="E739" s="4" t="s">
        <v>953</v>
      </c>
      <c r="F739" s="4" t="s">
        <v>980</v>
      </c>
      <c r="G739" s="4">
        <v>10</v>
      </c>
      <c r="H739" s="135">
        <v>0</v>
      </c>
      <c r="I739" s="135">
        <v>52.752179327521802</v>
      </c>
      <c r="J739" s="135">
        <v>55.442092154420898</v>
      </c>
      <c r="K739" s="135">
        <v>53.75</v>
      </c>
      <c r="L739" s="135">
        <f>VLOOKUP($C739,ข้อมูลพื้นฐานรพ_สป_ณสค61!$C$2:$S$897,17,0)</f>
        <v>70.739726027397253</v>
      </c>
      <c r="M739" s="3">
        <f t="shared" si="11"/>
        <v>0</v>
      </c>
    </row>
    <row r="740" spans="1:13" x14ac:dyDescent="0.4">
      <c r="A740" s="4">
        <v>11</v>
      </c>
      <c r="B740" s="3" t="s">
        <v>1775</v>
      </c>
      <c r="C740" s="89">
        <v>10738</v>
      </c>
      <c r="D740" s="3" t="s">
        <v>2723</v>
      </c>
      <c r="E740" s="4" t="s">
        <v>986</v>
      </c>
      <c r="F740" s="4" t="s">
        <v>1013</v>
      </c>
      <c r="G740" s="4">
        <v>341</v>
      </c>
      <c r="H740" s="135">
        <v>91.983883964544702</v>
      </c>
      <c r="I740" s="135">
        <v>92.475796408628895</v>
      </c>
      <c r="J740" s="135">
        <v>64.524163419435197</v>
      </c>
      <c r="K740" s="135">
        <v>77</v>
      </c>
      <c r="L740" s="135">
        <f>VLOOKUP($C740,ข้อมูลพื้นฐานรพ_สป_ณสค61!$C$2:$S$897,17,0)</f>
        <v>102.39585425621661</v>
      </c>
      <c r="M740" s="3">
        <f t="shared" si="11"/>
        <v>1</v>
      </c>
    </row>
    <row r="741" spans="1:13" x14ac:dyDescent="0.4">
      <c r="A741" s="4">
        <v>11</v>
      </c>
      <c r="B741" s="3" t="s">
        <v>1775</v>
      </c>
      <c r="C741" s="89">
        <v>11340</v>
      </c>
      <c r="D741" s="3" t="s">
        <v>2724</v>
      </c>
      <c r="E741" s="4" t="s">
        <v>953</v>
      </c>
      <c r="F741" s="4" t="s">
        <v>958</v>
      </c>
      <c r="G741" s="4">
        <v>45</v>
      </c>
      <c r="H741" s="135">
        <v>133.808219178082</v>
      </c>
      <c r="I741" s="135">
        <v>56.079147640791497</v>
      </c>
      <c r="J741" s="135">
        <v>51.098934550989298</v>
      </c>
      <c r="K741" s="135">
        <v>69.67</v>
      </c>
      <c r="L741" s="135">
        <f>VLOOKUP($C741,ข้อมูลพื้นฐานรพ_สป_ณสค61!$C$2:$S$897,17,0)</f>
        <v>97.899543378995432</v>
      </c>
      <c r="M741" s="3">
        <f t="shared" si="11"/>
        <v>1</v>
      </c>
    </row>
    <row r="742" spans="1:13" x14ac:dyDescent="0.4">
      <c r="A742" s="4">
        <v>11</v>
      </c>
      <c r="B742" s="3" t="s">
        <v>1775</v>
      </c>
      <c r="C742" s="89">
        <v>11341</v>
      </c>
      <c r="D742" s="3" t="s">
        <v>2725</v>
      </c>
      <c r="E742" s="4" t="s">
        <v>953</v>
      </c>
      <c r="F742" s="4" t="s">
        <v>980</v>
      </c>
      <c r="G742" s="4">
        <v>30</v>
      </c>
      <c r="H742" s="135">
        <v>109.150684931507</v>
      </c>
      <c r="I742" s="135">
        <v>21.743462017434599</v>
      </c>
      <c r="J742" s="135">
        <v>43.735990037359898</v>
      </c>
      <c r="K742" s="135">
        <v>35.39</v>
      </c>
      <c r="L742" s="135">
        <f>VLOOKUP($C742,ข้อมูลพื้นฐานรพ_สป_ณสค61!$C$2:$S$897,17,0)</f>
        <v>36.25570776255708</v>
      </c>
      <c r="M742" s="3">
        <f t="shared" si="11"/>
        <v>0</v>
      </c>
    </row>
    <row r="743" spans="1:13" x14ac:dyDescent="0.4">
      <c r="A743" s="4">
        <v>11</v>
      </c>
      <c r="B743" s="3" t="s">
        <v>1775</v>
      </c>
      <c r="C743" s="89">
        <v>11342</v>
      </c>
      <c r="D743" s="3" t="s">
        <v>2726</v>
      </c>
      <c r="E743" s="4" t="s">
        <v>953</v>
      </c>
      <c r="F743" s="4" t="s">
        <v>958</v>
      </c>
      <c r="G743" s="4">
        <v>85</v>
      </c>
      <c r="H743" s="135">
        <v>144.97716894977199</v>
      </c>
      <c r="I743" s="135">
        <v>70.9919697685404</v>
      </c>
      <c r="J743" s="135">
        <v>92.210675484175695</v>
      </c>
      <c r="K743" s="135">
        <v>81.66</v>
      </c>
      <c r="L743" s="135">
        <f>VLOOKUP($C743,ข้อมูลพื้นฐานรพ_สป_ณสค61!$C$2:$S$897,17,0)</f>
        <v>51.684125705076553</v>
      </c>
      <c r="M743" s="3">
        <f t="shared" si="11"/>
        <v>0</v>
      </c>
    </row>
    <row r="744" spans="1:13" x14ac:dyDescent="0.4">
      <c r="A744" s="4">
        <v>11</v>
      </c>
      <c r="B744" s="3" t="s">
        <v>1775</v>
      </c>
      <c r="C744" s="89">
        <v>11343</v>
      </c>
      <c r="D744" s="3" t="s">
        <v>2727</v>
      </c>
      <c r="E744" s="4" t="s">
        <v>953</v>
      </c>
      <c r="F744" s="4" t="s">
        <v>958</v>
      </c>
      <c r="G744" s="4">
        <v>85</v>
      </c>
      <c r="H744" s="135">
        <v>0</v>
      </c>
      <c r="I744" s="135">
        <v>0</v>
      </c>
      <c r="J744" s="135">
        <v>0</v>
      </c>
      <c r="K744" s="135">
        <v>88.51</v>
      </c>
      <c r="L744" s="135">
        <f>VLOOKUP($C744,ข้อมูลพื้นฐานรพ_สป_ณสค61!$C$2:$S$897,17,0)</f>
        <v>63.548751007252214</v>
      </c>
      <c r="M744" s="3">
        <f t="shared" si="11"/>
        <v>0</v>
      </c>
    </row>
    <row r="745" spans="1:13" x14ac:dyDescent="0.4">
      <c r="A745" s="4">
        <v>11</v>
      </c>
      <c r="B745" s="3" t="s">
        <v>1775</v>
      </c>
      <c r="C745" s="89">
        <v>11344</v>
      </c>
      <c r="D745" s="3" t="s">
        <v>2728</v>
      </c>
      <c r="E745" s="4" t="s">
        <v>953</v>
      </c>
      <c r="F745" s="4" t="s">
        <v>958</v>
      </c>
      <c r="G745" s="4">
        <v>45</v>
      </c>
      <c r="H745" s="135">
        <v>97.707762557077601</v>
      </c>
      <c r="I745" s="135">
        <v>95.086168802474603</v>
      </c>
      <c r="J745" s="135">
        <v>32.638091029606699</v>
      </c>
      <c r="K745" s="135">
        <v>105.63</v>
      </c>
      <c r="L745" s="135">
        <f>VLOOKUP($C745,ข้อมูลพื้นฐานรพ_สป_ณสค61!$C$2:$S$897,17,0)</f>
        <v>76.93150684931507</v>
      </c>
      <c r="M745" s="3">
        <f t="shared" si="11"/>
        <v>0</v>
      </c>
    </row>
    <row r="746" spans="1:13" x14ac:dyDescent="0.4">
      <c r="A746" s="4">
        <v>11</v>
      </c>
      <c r="B746" s="3" t="s">
        <v>1775</v>
      </c>
      <c r="C746" s="89">
        <v>11345</v>
      </c>
      <c r="D746" s="3" t="s">
        <v>2729</v>
      </c>
      <c r="E746" s="4" t="s">
        <v>953</v>
      </c>
      <c r="F746" s="4" t="s">
        <v>958</v>
      </c>
      <c r="G746" s="4">
        <v>30</v>
      </c>
      <c r="H746" s="135">
        <v>68.027397260274</v>
      </c>
      <c r="I746" s="135">
        <v>78.493150684931507</v>
      </c>
      <c r="J746" s="135">
        <v>74.858447488584503</v>
      </c>
      <c r="K746" s="135">
        <v>54.25</v>
      </c>
      <c r="L746" s="135">
        <f>VLOOKUP($C746,ข้อมูลพื้นฐานรพ_สป_ณสค61!$C$2:$S$897,17,0)</f>
        <v>66.520547945205479</v>
      </c>
      <c r="M746" s="3">
        <f t="shared" si="11"/>
        <v>0</v>
      </c>
    </row>
    <row r="747" spans="1:13" x14ac:dyDescent="0.4">
      <c r="A747" s="4">
        <v>11</v>
      </c>
      <c r="B747" s="3" t="s">
        <v>1775</v>
      </c>
      <c r="C747" s="89">
        <v>11346</v>
      </c>
      <c r="D747" s="3" t="s">
        <v>2730</v>
      </c>
      <c r="E747" s="4" t="s">
        <v>953</v>
      </c>
      <c r="F747" s="4" t="s">
        <v>958</v>
      </c>
      <c r="G747" s="4">
        <v>45</v>
      </c>
      <c r="H747" s="135">
        <v>115.068493150685</v>
      </c>
      <c r="I747" s="135">
        <v>93.942161339421602</v>
      </c>
      <c r="J747" s="135">
        <v>138.62252663622499</v>
      </c>
      <c r="K747" s="135">
        <v>88.75</v>
      </c>
      <c r="L747" s="135">
        <f>VLOOKUP($C747,ข้อมูลพื้นฐานรพ_สป_ณสค61!$C$2:$S$897,17,0)</f>
        <v>73.168949771689498</v>
      </c>
      <c r="M747" s="3">
        <f t="shared" si="11"/>
        <v>0</v>
      </c>
    </row>
    <row r="748" spans="1:13" x14ac:dyDescent="0.4">
      <c r="A748" s="4">
        <v>11</v>
      </c>
      <c r="B748" s="3" t="s">
        <v>1775</v>
      </c>
      <c r="C748" s="89">
        <v>77753</v>
      </c>
      <c r="D748" s="3" t="s">
        <v>2731</v>
      </c>
      <c r="E748" s="4" t="s">
        <v>953</v>
      </c>
      <c r="F748" s="4" t="s">
        <v>980</v>
      </c>
      <c r="G748" s="4">
        <v>10</v>
      </c>
      <c r="H748" s="135">
        <v>0</v>
      </c>
      <c r="I748" s="135">
        <v>4.6575342465753398</v>
      </c>
      <c r="J748" s="135">
        <v>3.9138943248532301</v>
      </c>
      <c r="K748" s="135">
        <v>5.79</v>
      </c>
      <c r="L748" s="135">
        <f>VLOOKUP($C748,ข้อมูลพื้นฐานรพ_สป_ณสค61!$C$2:$S$897,17,0)</f>
        <v>9.8904109589041092</v>
      </c>
      <c r="M748" s="3">
        <f t="shared" si="11"/>
        <v>0</v>
      </c>
    </row>
    <row r="749" spans="1:13" x14ac:dyDescent="0.4">
      <c r="A749" s="4">
        <v>11</v>
      </c>
      <c r="B749" s="3" t="s">
        <v>1785</v>
      </c>
      <c r="C749" s="89">
        <v>10744</v>
      </c>
      <c r="D749" s="3" t="s">
        <v>2732</v>
      </c>
      <c r="E749" s="4" t="s">
        <v>986</v>
      </c>
      <c r="F749" s="4" t="s">
        <v>1013</v>
      </c>
      <c r="G749" s="4">
        <v>509</v>
      </c>
      <c r="H749" s="135">
        <v>101.472131765212</v>
      </c>
      <c r="I749" s="135">
        <v>91.577899184541295</v>
      </c>
      <c r="J749" s="135">
        <v>53.713163064832997</v>
      </c>
      <c r="K749" s="135">
        <v>71.989999999999995</v>
      </c>
      <c r="L749" s="135">
        <f>VLOOKUP($C749,ข้อมูลพื้นฐานรพ_สป_ณสค61!$C$2:$S$897,17,0)</f>
        <v>92.252334687945748</v>
      </c>
      <c r="M749" s="3">
        <f t="shared" si="11"/>
        <v>1</v>
      </c>
    </row>
    <row r="750" spans="1:13" x14ac:dyDescent="0.4">
      <c r="A750" s="4">
        <v>11</v>
      </c>
      <c r="B750" s="3" t="s">
        <v>1785</v>
      </c>
      <c r="C750" s="89">
        <v>11375</v>
      </c>
      <c r="D750" s="3" t="s">
        <v>2733</v>
      </c>
      <c r="E750" s="4" t="s">
        <v>953</v>
      </c>
      <c r="F750" s="4" t="s">
        <v>980</v>
      </c>
      <c r="G750" s="4">
        <v>10</v>
      </c>
      <c r="H750" s="135">
        <v>75.190258751902604</v>
      </c>
      <c r="I750" s="135">
        <v>101.992528019925</v>
      </c>
      <c r="J750" s="135">
        <v>124.88169364881701</v>
      </c>
      <c r="K750" s="135">
        <v>66.08</v>
      </c>
      <c r="L750" s="135">
        <f>VLOOKUP($C750,ข้อมูลพื้นฐานรพ_สป_ณสค61!$C$2:$S$897,17,0)</f>
        <v>104</v>
      </c>
      <c r="M750" s="3">
        <f t="shared" si="11"/>
        <v>1</v>
      </c>
    </row>
    <row r="751" spans="1:13" x14ac:dyDescent="0.4">
      <c r="A751" s="4">
        <v>11</v>
      </c>
      <c r="B751" s="3" t="s">
        <v>1785</v>
      </c>
      <c r="C751" s="89">
        <v>11376</v>
      </c>
      <c r="D751" s="3" t="s">
        <v>2734</v>
      </c>
      <c r="E751" s="4" t="s">
        <v>953</v>
      </c>
      <c r="F751" s="4" t="s">
        <v>958</v>
      </c>
      <c r="G751" s="4">
        <v>60</v>
      </c>
      <c r="H751" s="135">
        <v>62.698630136986303</v>
      </c>
      <c r="I751" s="135">
        <v>54.200913242009101</v>
      </c>
      <c r="J751" s="135">
        <v>54.1012868410129</v>
      </c>
      <c r="K751" s="135">
        <v>44.99</v>
      </c>
      <c r="L751" s="135">
        <f>VLOOKUP($C751,ข้อมูลพื้นฐานรพ_สป_ณสค61!$C$2:$S$897,17,0)</f>
        <v>55.87214611872146</v>
      </c>
      <c r="M751" s="3">
        <f t="shared" si="11"/>
        <v>0</v>
      </c>
    </row>
    <row r="752" spans="1:13" x14ac:dyDescent="0.4">
      <c r="A752" s="4">
        <v>11</v>
      </c>
      <c r="B752" s="3" t="s">
        <v>1785</v>
      </c>
      <c r="C752" s="89">
        <v>11377</v>
      </c>
      <c r="D752" s="3" t="s">
        <v>2735</v>
      </c>
      <c r="E752" s="4" t="s">
        <v>953</v>
      </c>
      <c r="F752" s="4" t="s">
        <v>958</v>
      </c>
      <c r="G752" s="4">
        <v>60</v>
      </c>
      <c r="H752" s="135">
        <v>48.632721633496999</v>
      </c>
      <c r="I752" s="135">
        <v>51.811263318112601</v>
      </c>
      <c r="J752" s="135">
        <v>41.286149162861498</v>
      </c>
      <c r="K752" s="135">
        <v>27.88</v>
      </c>
      <c r="L752" s="135">
        <f>VLOOKUP($C752,ข้อมูลพื้นฐานรพ_สป_ณสค61!$C$2:$S$897,17,0)</f>
        <v>48.150684931506852</v>
      </c>
      <c r="M752" s="3">
        <f t="shared" si="11"/>
        <v>0</v>
      </c>
    </row>
    <row r="753" spans="1:13" x14ac:dyDescent="0.4">
      <c r="A753" s="4">
        <v>11</v>
      </c>
      <c r="B753" s="3" t="s">
        <v>1785</v>
      </c>
      <c r="C753" s="89">
        <v>11378</v>
      </c>
      <c r="D753" s="3" t="s">
        <v>2736</v>
      </c>
      <c r="E753" s="4" t="s">
        <v>953</v>
      </c>
      <c r="F753" s="4" t="s">
        <v>980</v>
      </c>
      <c r="G753" s="4">
        <v>10</v>
      </c>
      <c r="H753" s="135">
        <v>71.863013698630098</v>
      </c>
      <c r="I753" s="135">
        <v>37.077625570776299</v>
      </c>
      <c r="J753" s="135">
        <v>60.557077625570798</v>
      </c>
      <c r="K753" s="135">
        <v>52.29</v>
      </c>
      <c r="L753" s="135">
        <f>VLOOKUP($C753,ข้อมูลพื้นฐานรพ_สป_ณสค61!$C$2:$S$897,17,0)</f>
        <v>201.67123287671234</v>
      </c>
      <c r="M753" s="3">
        <f t="shared" si="11"/>
        <v>1</v>
      </c>
    </row>
    <row r="754" spans="1:13" x14ac:dyDescent="0.4">
      <c r="A754" s="4">
        <v>11</v>
      </c>
      <c r="B754" s="3" t="s">
        <v>1785</v>
      </c>
      <c r="C754" s="89">
        <v>11379</v>
      </c>
      <c r="D754" s="3" t="s">
        <v>2737</v>
      </c>
      <c r="E754" s="4" t="s">
        <v>953</v>
      </c>
      <c r="F754" s="4" t="s">
        <v>961</v>
      </c>
      <c r="G754" s="4">
        <v>120</v>
      </c>
      <c r="H754" s="135">
        <v>73.168828812483</v>
      </c>
      <c r="I754" s="135">
        <v>78.906283974777097</v>
      </c>
      <c r="J754" s="135">
        <v>71.854751032833207</v>
      </c>
      <c r="K754" s="135">
        <v>69.89</v>
      </c>
      <c r="L754" s="135">
        <f>VLOOKUP($C754,ข้อมูลพื้นฐานรพ_สป_ณสค61!$C$2:$S$897,17,0)</f>
        <v>84.041095890410958</v>
      </c>
      <c r="M754" s="3">
        <f t="shared" si="11"/>
        <v>1</v>
      </c>
    </row>
    <row r="755" spans="1:13" x14ac:dyDescent="0.4">
      <c r="A755" s="4">
        <v>11</v>
      </c>
      <c r="B755" s="3" t="s">
        <v>1785</v>
      </c>
      <c r="C755" s="89">
        <v>11380</v>
      </c>
      <c r="D755" s="3" t="s">
        <v>2738</v>
      </c>
      <c r="E755" s="4" t="s">
        <v>953</v>
      </c>
      <c r="F755" s="4" t="s">
        <v>980</v>
      </c>
      <c r="G755" s="4">
        <v>10</v>
      </c>
      <c r="H755" s="135">
        <v>43.145205479452102</v>
      </c>
      <c r="I755" s="135">
        <v>43.776057176891001</v>
      </c>
      <c r="J755" s="135">
        <v>40.833829660512201</v>
      </c>
      <c r="K755" s="135">
        <v>25.96</v>
      </c>
      <c r="L755" s="135">
        <f>VLOOKUP($C755,ข้อมูลพื้นฐานรพ_สป_ณสค61!$C$2:$S$897,17,0)</f>
        <v>92.301369863013704</v>
      </c>
      <c r="M755" s="3">
        <f t="shared" si="11"/>
        <v>1</v>
      </c>
    </row>
    <row r="756" spans="1:13" x14ac:dyDescent="0.4">
      <c r="A756" s="4">
        <v>11</v>
      </c>
      <c r="B756" s="3" t="s">
        <v>1785</v>
      </c>
      <c r="C756" s="89">
        <v>11381</v>
      </c>
      <c r="D756" s="3" t="s">
        <v>2739</v>
      </c>
      <c r="E756" s="4" t="s">
        <v>953</v>
      </c>
      <c r="F756" s="4" t="s">
        <v>958</v>
      </c>
      <c r="G756" s="4">
        <v>30</v>
      </c>
      <c r="H756" s="135">
        <v>50.440738534842197</v>
      </c>
      <c r="I756" s="135">
        <v>59.431377616955302</v>
      </c>
      <c r="J756" s="135">
        <v>33.724476608942901</v>
      </c>
      <c r="K756" s="135">
        <v>26.32</v>
      </c>
      <c r="L756" s="135">
        <f>VLOOKUP($C756,ข้อมูลพื้นฐานรพ_สป_ณสค61!$C$2:$S$897,17,0)</f>
        <v>57.397260273972606</v>
      </c>
      <c r="M756" s="3">
        <f t="shared" si="11"/>
        <v>0</v>
      </c>
    </row>
    <row r="757" spans="1:13" x14ac:dyDescent="0.4">
      <c r="A757" s="4">
        <v>11</v>
      </c>
      <c r="B757" s="3" t="s">
        <v>1785</v>
      </c>
      <c r="C757" s="89">
        <v>11382</v>
      </c>
      <c r="D757" s="3" t="s">
        <v>2740</v>
      </c>
      <c r="E757" s="4" t="s">
        <v>953</v>
      </c>
      <c r="F757" s="4" t="s">
        <v>958</v>
      </c>
      <c r="G757" s="4">
        <v>30</v>
      </c>
      <c r="H757" s="135">
        <v>39.150684931506902</v>
      </c>
      <c r="I757" s="135">
        <v>46.104824300178699</v>
      </c>
      <c r="J757" s="135">
        <v>20.732578916021399</v>
      </c>
      <c r="K757" s="135">
        <v>21.65</v>
      </c>
      <c r="L757" s="135">
        <f>VLOOKUP($C757,ข้อมูลพื้นฐานรพ_สป_ณสค61!$C$2:$S$897,17,0)</f>
        <v>28.894977168949772</v>
      </c>
      <c r="M757" s="3">
        <f t="shared" si="11"/>
        <v>0</v>
      </c>
    </row>
    <row r="758" spans="1:13" x14ac:dyDescent="0.4">
      <c r="A758" s="4">
        <v>11</v>
      </c>
      <c r="B758" s="3" t="s">
        <v>1785</v>
      </c>
      <c r="C758" s="89">
        <v>11383</v>
      </c>
      <c r="D758" s="3" t="s">
        <v>2741</v>
      </c>
      <c r="E758" s="4" t="s">
        <v>953</v>
      </c>
      <c r="F758" s="4" t="s">
        <v>958</v>
      </c>
      <c r="G758" s="4">
        <v>60</v>
      </c>
      <c r="H758" s="135">
        <v>47.710371819960898</v>
      </c>
      <c r="I758" s="135">
        <v>17.252446183953001</v>
      </c>
      <c r="J758" s="135">
        <v>29.412915851272</v>
      </c>
      <c r="K758" s="135">
        <v>40.61</v>
      </c>
      <c r="L758" s="135">
        <f>VLOOKUP($C758,ข้อมูลพื้นฐานรพ_สป_ณสค61!$C$2:$S$897,17,0)</f>
        <v>32.780821917808218</v>
      </c>
      <c r="M758" s="3">
        <f t="shared" si="11"/>
        <v>0</v>
      </c>
    </row>
    <row r="759" spans="1:13" x14ac:dyDescent="0.4">
      <c r="A759" s="4">
        <v>11</v>
      </c>
      <c r="B759" s="3" t="s">
        <v>1785</v>
      </c>
      <c r="C759" s="89">
        <v>11385</v>
      </c>
      <c r="D759" s="3" t="s">
        <v>2742</v>
      </c>
      <c r="E759" s="4" t="s">
        <v>953</v>
      </c>
      <c r="F759" s="4" t="s">
        <v>980</v>
      </c>
      <c r="G759" s="4">
        <v>10</v>
      </c>
      <c r="H759" s="135">
        <v>67.549467275494706</v>
      </c>
      <c r="I759" s="135">
        <v>68.885844748858403</v>
      </c>
      <c r="J759" s="135">
        <v>42.273972602739697</v>
      </c>
      <c r="K759" s="135">
        <v>39.74</v>
      </c>
      <c r="L759" s="135">
        <f>VLOOKUP($C759,ข้อมูลพื้นฐานรพ_สป_ณสค61!$C$2:$S$897,17,0)</f>
        <v>155.17808219178082</v>
      </c>
      <c r="M759" s="3">
        <f t="shared" si="11"/>
        <v>1</v>
      </c>
    </row>
    <row r="760" spans="1:13" x14ac:dyDescent="0.4">
      <c r="A760" s="4">
        <v>11</v>
      </c>
      <c r="B760" s="3" t="s">
        <v>1797</v>
      </c>
      <c r="C760" s="89">
        <v>10680</v>
      </c>
      <c r="D760" s="3" t="s">
        <v>2743</v>
      </c>
      <c r="E760" s="4" t="s">
        <v>949</v>
      </c>
      <c r="F760" s="4" t="s">
        <v>950</v>
      </c>
      <c r="G760" s="4">
        <v>729</v>
      </c>
      <c r="H760" s="135">
        <v>102.10384382389201</v>
      </c>
      <c r="I760" s="135">
        <v>98.167783792234204</v>
      </c>
      <c r="J760" s="135">
        <v>0</v>
      </c>
      <c r="K760" s="135">
        <v>84.35</v>
      </c>
      <c r="L760" s="135">
        <f>VLOOKUP($C760,ข้อมูลพื้นฐานรพ_สป_ณสค61!$C$2:$S$897,17,0)</f>
        <v>97.134884395158366</v>
      </c>
      <c r="M760" s="3">
        <f t="shared" si="11"/>
        <v>1</v>
      </c>
    </row>
    <row r="761" spans="1:13" x14ac:dyDescent="0.4">
      <c r="A761" s="4">
        <v>11</v>
      </c>
      <c r="B761" s="3" t="s">
        <v>1797</v>
      </c>
      <c r="C761" s="89">
        <v>11322</v>
      </c>
      <c r="D761" s="3" t="s">
        <v>2744</v>
      </c>
      <c r="E761" s="4" t="s">
        <v>953</v>
      </c>
      <c r="F761" s="4" t="s">
        <v>958</v>
      </c>
      <c r="G761" s="4">
        <v>30</v>
      </c>
      <c r="H761" s="135">
        <v>80.383561643835606</v>
      </c>
      <c r="I761" s="135">
        <v>81.296803652967995</v>
      </c>
      <c r="J761" s="135">
        <v>90.949771689497695</v>
      </c>
      <c r="K761" s="135">
        <v>59.88</v>
      </c>
      <c r="L761" s="135">
        <f>VLOOKUP($C761,ข้อมูลพื้นฐานรพ_สป_ณสค61!$C$2:$S$897,17,0)</f>
        <v>42.337899543378995</v>
      </c>
      <c r="M761" s="3">
        <f t="shared" si="11"/>
        <v>0</v>
      </c>
    </row>
    <row r="762" spans="1:13" x14ac:dyDescent="0.4">
      <c r="A762" s="4">
        <v>11</v>
      </c>
      <c r="B762" s="3" t="s">
        <v>1797</v>
      </c>
      <c r="C762" s="89">
        <v>11324</v>
      </c>
      <c r="D762" s="3" t="s">
        <v>2745</v>
      </c>
      <c r="E762" s="4" t="s">
        <v>953</v>
      </c>
      <c r="F762" s="4" t="s">
        <v>958</v>
      </c>
      <c r="G762" s="4">
        <v>30</v>
      </c>
      <c r="H762" s="135">
        <v>131.89954337899499</v>
      </c>
      <c r="I762" s="135">
        <v>117.92694063926901</v>
      </c>
      <c r="J762" s="135">
        <v>112.456621004566</v>
      </c>
      <c r="K762" s="135">
        <v>99.81</v>
      </c>
      <c r="L762" s="135">
        <f>VLOOKUP($C762,ข้อมูลพื้นฐานรพ_สป_ณสค61!$C$2:$S$897,17,0)</f>
        <v>129.36986301369862</v>
      </c>
      <c r="M762" s="3">
        <f t="shared" si="11"/>
        <v>1</v>
      </c>
    </row>
    <row r="763" spans="1:13" x14ac:dyDescent="0.4">
      <c r="A763" s="4">
        <v>11</v>
      </c>
      <c r="B763" s="3" t="s">
        <v>1797</v>
      </c>
      <c r="C763" s="89">
        <v>11325</v>
      </c>
      <c r="D763" s="3" t="s">
        <v>2746</v>
      </c>
      <c r="E763" s="4" t="s">
        <v>953</v>
      </c>
      <c r="F763" s="4" t="s">
        <v>961</v>
      </c>
      <c r="G763" s="4">
        <v>90</v>
      </c>
      <c r="H763" s="135">
        <v>59.348554033485499</v>
      </c>
      <c r="I763" s="135">
        <v>45.866701791359297</v>
      </c>
      <c r="J763" s="135">
        <v>46.177555321390898</v>
      </c>
      <c r="K763" s="135">
        <v>42.41</v>
      </c>
      <c r="L763" s="135">
        <f>VLOOKUP($C763,ข้อมูลพื้นฐานรพ_สป_ณสค61!$C$2:$S$897,17,0)</f>
        <v>54.642313546423132</v>
      </c>
      <c r="M763" s="3">
        <f t="shared" si="11"/>
        <v>0</v>
      </c>
    </row>
    <row r="764" spans="1:13" x14ac:dyDescent="0.4">
      <c r="A764" s="4">
        <v>11</v>
      </c>
      <c r="B764" s="3" t="s">
        <v>1797</v>
      </c>
      <c r="C764" s="89">
        <v>11326</v>
      </c>
      <c r="D764" s="3" t="s">
        <v>2747</v>
      </c>
      <c r="E764" s="4" t="s">
        <v>953</v>
      </c>
      <c r="F764" s="4" t="s">
        <v>958</v>
      </c>
      <c r="G764" s="4">
        <v>33</v>
      </c>
      <c r="H764" s="135">
        <v>82.200083022000797</v>
      </c>
      <c r="I764" s="135">
        <v>75.998339559983407</v>
      </c>
      <c r="J764" s="135">
        <v>70.6185139061851</v>
      </c>
      <c r="K764" s="135">
        <v>29.12</v>
      </c>
      <c r="L764" s="135">
        <f>VLOOKUP($C764,ข้อมูลพื้นฐานรพ_สป_ณสค61!$C$2:$S$897,17,0)</f>
        <v>69.339975093399744</v>
      </c>
      <c r="M764" s="3">
        <f t="shared" si="11"/>
        <v>0</v>
      </c>
    </row>
    <row r="765" spans="1:13" x14ac:dyDescent="0.4">
      <c r="A765" s="4">
        <v>11</v>
      </c>
      <c r="B765" s="3" t="s">
        <v>1797</v>
      </c>
      <c r="C765" s="89">
        <v>11327</v>
      </c>
      <c r="D765" s="3" t="s">
        <v>2748</v>
      </c>
      <c r="E765" s="4" t="s">
        <v>953</v>
      </c>
      <c r="F765" s="4" t="s">
        <v>954</v>
      </c>
      <c r="G765" s="4">
        <v>60</v>
      </c>
      <c r="H765" s="135">
        <v>67.154899894625899</v>
      </c>
      <c r="I765" s="135">
        <v>69.911621741051704</v>
      </c>
      <c r="J765" s="135">
        <v>67.092355280600998</v>
      </c>
      <c r="K765" s="135">
        <v>56.6</v>
      </c>
      <c r="L765" s="135">
        <f>VLOOKUP($C765,ข้อมูลพื้นฐานรพ_สป_ณสค61!$C$2:$S$897,17,0)</f>
        <v>66.31506849315069</v>
      </c>
      <c r="M765" s="3">
        <f t="shared" si="11"/>
        <v>0</v>
      </c>
    </row>
    <row r="766" spans="1:13" x14ac:dyDescent="0.4">
      <c r="A766" s="4">
        <v>11</v>
      </c>
      <c r="B766" s="3" t="s">
        <v>1797</v>
      </c>
      <c r="C766" s="89">
        <v>11328</v>
      </c>
      <c r="D766" s="3" t="s">
        <v>2749</v>
      </c>
      <c r="E766" s="4" t="s">
        <v>953</v>
      </c>
      <c r="F766" s="4" t="s">
        <v>954</v>
      </c>
      <c r="G766" s="4">
        <v>60</v>
      </c>
      <c r="H766" s="135">
        <v>36.891933028919297</v>
      </c>
      <c r="I766" s="135">
        <v>95.077625570776206</v>
      </c>
      <c r="J766" s="135">
        <v>101.689497716895</v>
      </c>
      <c r="K766" s="135">
        <v>94.22</v>
      </c>
      <c r="L766" s="135">
        <f>VLOOKUP($C766,ข้อมูลพื้นฐานรพ_สป_ณสค61!$C$2:$S$897,17,0)</f>
        <v>89.863013698630141</v>
      </c>
      <c r="M766" s="3">
        <f t="shared" si="11"/>
        <v>1</v>
      </c>
    </row>
    <row r="767" spans="1:13" x14ac:dyDescent="0.4">
      <c r="A767" s="4">
        <v>11</v>
      </c>
      <c r="B767" s="3" t="s">
        <v>1797</v>
      </c>
      <c r="C767" s="89">
        <v>11329</v>
      </c>
      <c r="D767" s="3" t="s">
        <v>2750</v>
      </c>
      <c r="E767" s="4" t="s">
        <v>953</v>
      </c>
      <c r="F767" s="4" t="s">
        <v>961</v>
      </c>
      <c r="G767" s="4">
        <v>172</v>
      </c>
      <c r="H767" s="135">
        <v>111.31278538812801</v>
      </c>
      <c r="I767" s="135">
        <v>101.171332142148</v>
      </c>
      <c r="J767" s="135">
        <v>100.37522334723</v>
      </c>
      <c r="K767" s="135">
        <v>102.1</v>
      </c>
      <c r="L767" s="135">
        <f>VLOOKUP($C767,ข้อมูลพื้นฐานรพ_สป_ณสค61!$C$2:$S$897,17,0)</f>
        <v>111.19624084103218</v>
      </c>
      <c r="M767" s="3">
        <f t="shared" si="11"/>
        <v>1</v>
      </c>
    </row>
    <row r="768" spans="1:13" x14ac:dyDescent="0.4">
      <c r="A768" s="4">
        <v>11</v>
      </c>
      <c r="B768" s="3" t="s">
        <v>1797</v>
      </c>
      <c r="C768" s="89">
        <v>11330</v>
      </c>
      <c r="D768" s="3" t="s">
        <v>2751</v>
      </c>
      <c r="E768" s="4" t="s">
        <v>986</v>
      </c>
      <c r="F768" s="4" t="s">
        <v>987</v>
      </c>
      <c r="G768" s="4">
        <v>234</v>
      </c>
      <c r="H768" s="135">
        <v>86.707645474768796</v>
      </c>
      <c r="I768" s="135">
        <v>94.9197986184288</v>
      </c>
      <c r="J768" s="135">
        <v>88.662920032783006</v>
      </c>
      <c r="K768" s="135">
        <v>79.87</v>
      </c>
      <c r="L768" s="135">
        <f>VLOOKUP($C768,ข้อมูลพื้นฐานรพ_สป_ณสค61!$C$2:$S$897,17,0)</f>
        <v>100.13400833829661</v>
      </c>
      <c r="M768" s="3">
        <f t="shared" si="11"/>
        <v>1</v>
      </c>
    </row>
    <row r="769" spans="1:13" x14ac:dyDescent="0.4">
      <c r="A769" s="4">
        <v>11</v>
      </c>
      <c r="B769" s="3" t="s">
        <v>1797</v>
      </c>
      <c r="C769" s="89">
        <v>11331</v>
      </c>
      <c r="D769" s="3" t="s">
        <v>2752</v>
      </c>
      <c r="E769" s="4" t="s">
        <v>953</v>
      </c>
      <c r="F769" s="4" t="s">
        <v>958</v>
      </c>
      <c r="G769" s="4">
        <v>30</v>
      </c>
      <c r="H769" s="135">
        <v>97.799086757990906</v>
      </c>
      <c r="I769" s="135">
        <v>79.114155251141597</v>
      </c>
      <c r="J769" s="135">
        <v>74.474885844748897</v>
      </c>
      <c r="K769" s="135">
        <v>57.74</v>
      </c>
      <c r="L769" s="135">
        <f>VLOOKUP($C769,ข้อมูลพื้นฐานรพ_สป_ณสค61!$C$2:$S$897,17,0)</f>
        <v>62.904109589041099</v>
      </c>
      <c r="M769" s="3">
        <f t="shared" si="11"/>
        <v>0</v>
      </c>
    </row>
    <row r="770" spans="1:13" x14ac:dyDescent="0.4">
      <c r="A770" s="4">
        <v>11</v>
      </c>
      <c r="B770" s="3" t="s">
        <v>1797</v>
      </c>
      <c r="C770" s="89">
        <v>11332</v>
      </c>
      <c r="D770" s="3" t="s">
        <v>2753</v>
      </c>
      <c r="E770" s="4" t="s">
        <v>953</v>
      </c>
      <c r="F770" s="4" t="s">
        <v>954</v>
      </c>
      <c r="G770" s="4">
        <v>60</v>
      </c>
      <c r="H770" s="135">
        <v>54.305936073059399</v>
      </c>
      <c r="I770" s="135">
        <v>44.418351815612098</v>
      </c>
      <c r="J770" s="135">
        <v>47.327679930419698</v>
      </c>
      <c r="K770" s="135">
        <v>45.06</v>
      </c>
      <c r="L770" s="135">
        <f>VLOOKUP($C770,ข้อมูลพื้นฐานรพ_สป_ณสค61!$C$2:$S$897,17,0)</f>
        <v>67.287671232876718</v>
      </c>
      <c r="M770" s="3">
        <f t="shared" si="11"/>
        <v>0</v>
      </c>
    </row>
    <row r="771" spans="1:13" x14ac:dyDescent="0.4">
      <c r="A771" s="4">
        <v>11</v>
      </c>
      <c r="B771" s="3" t="s">
        <v>1797</v>
      </c>
      <c r="C771" s="89">
        <v>11333</v>
      </c>
      <c r="D771" s="3" t="s">
        <v>2755</v>
      </c>
      <c r="E771" s="4" t="s">
        <v>953</v>
      </c>
      <c r="F771" s="4" t="s">
        <v>961</v>
      </c>
      <c r="G771" s="4">
        <v>90</v>
      </c>
      <c r="H771" s="135">
        <v>82.326182476092001</v>
      </c>
      <c r="I771" s="135">
        <v>37.975388901787802</v>
      </c>
      <c r="J771" s="135">
        <v>40.557232412352</v>
      </c>
      <c r="K771" s="135">
        <v>33.33</v>
      </c>
      <c r="L771" s="135">
        <f>VLOOKUP($C771,ข้อมูลพื้นฐานรพ_สป_ณสค61!$C$2:$S$897,17,0)</f>
        <v>51.394216133942159</v>
      </c>
      <c r="M771" s="3">
        <f t="shared" ref="M771:M833" si="12">IF(L771&gt;=80,1,0)</f>
        <v>0</v>
      </c>
    </row>
    <row r="772" spans="1:13" x14ac:dyDescent="0.4">
      <c r="A772" s="4">
        <v>11</v>
      </c>
      <c r="B772" s="3" t="s">
        <v>1797</v>
      </c>
      <c r="C772" s="89">
        <v>11334</v>
      </c>
      <c r="D772" s="3" t="s">
        <v>2754</v>
      </c>
      <c r="E772" s="4" t="s">
        <v>953</v>
      </c>
      <c r="F772" s="4" t="s">
        <v>954</v>
      </c>
      <c r="G772" s="4">
        <v>30</v>
      </c>
      <c r="H772" s="135">
        <v>135.890410958904</v>
      </c>
      <c r="I772" s="135">
        <v>94.471232876712307</v>
      </c>
      <c r="J772" s="135">
        <v>87.632876712328795</v>
      </c>
      <c r="K772" s="135">
        <v>76.61</v>
      </c>
      <c r="L772" s="135">
        <f>VLOOKUP($C772,ข้อมูลพื้นฐานรพ_สป_ณสค61!$C$2:$S$897,17,0)</f>
        <v>142.83105022831049</v>
      </c>
      <c r="M772" s="3">
        <f t="shared" si="12"/>
        <v>1</v>
      </c>
    </row>
    <row r="773" spans="1:13" x14ac:dyDescent="0.4">
      <c r="A773" s="4">
        <v>11</v>
      </c>
      <c r="B773" s="3" t="s">
        <v>1797</v>
      </c>
      <c r="C773" s="89">
        <v>11335</v>
      </c>
      <c r="D773" s="3" t="s">
        <v>2756</v>
      </c>
      <c r="E773" s="4" t="s">
        <v>986</v>
      </c>
      <c r="F773" s="4" t="s">
        <v>987</v>
      </c>
      <c r="G773" s="4">
        <v>260</v>
      </c>
      <c r="H773" s="135">
        <v>74.749277365841394</v>
      </c>
      <c r="I773" s="135">
        <v>98.579557428872505</v>
      </c>
      <c r="J773" s="135">
        <v>83.103617843343898</v>
      </c>
      <c r="K773" s="135">
        <v>87.71</v>
      </c>
      <c r="L773" s="135">
        <f>VLOOKUP($C773,ข้อมูลพื้นฐานรพ_สป_ณสค61!$C$2:$S$897,17,0)</f>
        <v>83.883034773445729</v>
      </c>
      <c r="M773" s="3">
        <f t="shared" si="12"/>
        <v>1</v>
      </c>
    </row>
    <row r="774" spans="1:13" x14ac:dyDescent="0.4">
      <c r="A774" s="4">
        <v>11</v>
      </c>
      <c r="B774" s="3" t="s">
        <v>1797</v>
      </c>
      <c r="C774" s="89">
        <v>11336</v>
      </c>
      <c r="D774" s="3" t="s">
        <v>2757</v>
      </c>
      <c r="E774" s="4" t="s">
        <v>953</v>
      </c>
      <c r="F774" s="4" t="s">
        <v>958</v>
      </c>
      <c r="G774" s="4">
        <v>30</v>
      </c>
      <c r="H774" s="135">
        <v>120.593607305936</v>
      </c>
      <c r="I774" s="135">
        <v>62.704374723817899</v>
      </c>
      <c r="J774" s="135">
        <v>58.4312859036677</v>
      </c>
      <c r="K774" s="135">
        <v>40.42</v>
      </c>
      <c r="L774" s="135">
        <f>VLOOKUP($C774,ข้อมูลพื้นฐานรพ_สป_ณสค61!$C$2:$S$897,17,0)</f>
        <v>104.97716894977169</v>
      </c>
      <c r="M774" s="3">
        <f t="shared" si="12"/>
        <v>1</v>
      </c>
    </row>
    <row r="775" spans="1:13" x14ac:dyDescent="0.4">
      <c r="A775" s="4">
        <v>11</v>
      </c>
      <c r="B775" s="3" t="s">
        <v>1797</v>
      </c>
      <c r="C775" s="89">
        <v>11337</v>
      </c>
      <c r="D775" s="3" t="s">
        <v>2758</v>
      </c>
      <c r="E775" s="4" t="s">
        <v>953</v>
      </c>
      <c r="F775" s="4" t="s">
        <v>958</v>
      </c>
      <c r="G775" s="4">
        <v>59</v>
      </c>
      <c r="H775" s="135">
        <v>141.87214611872099</v>
      </c>
      <c r="I775" s="135">
        <v>61.616438356164402</v>
      </c>
      <c r="J775" s="135">
        <v>50.5342465753425</v>
      </c>
      <c r="K775" s="135">
        <v>54.73</v>
      </c>
      <c r="L775" s="135">
        <f>VLOOKUP($C775,ข้อมูลพื้นฐานรพ_สป_ณสค61!$C$2:$S$897,17,0)</f>
        <v>66.575342465753423</v>
      </c>
      <c r="M775" s="3">
        <f t="shared" si="12"/>
        <v>0</v>
      </c>
    </row>
    <row r="776" spans="1:13" x14ac:dyDescent="0.4">
      <c r="A776" s="4">
        <v>11</v>
      </c>
      <c r="B776" s="3" t="s">
        <v>1797</v>
      </c>
      <c r="C776" s="89">
        <v>11338</v>
      </c>
      <c r="D776" s="3" t="s">
        <v>2759</v>
      </c>
      <c r="E776" s="4" t="s">
        <v>953</v>
      </c>
      <c r="F776" s="4" t="s">
        <v>958</v>
      </c>
      <c r="G776" s="4">
        <v>30</v>
      </c>
      <c r="H776" s="135">
        <v>77.598173515981699</v>
      </c>
      <c r="I776" s="135">
        <v>96.283105022831094</v>
      </c>
      <c r="J776" s="135">
        <v>65.835616438356197</v>
      </c>
      <c r="K776" s="135">
        <v>51.24</v>
      </c>
      <c r="L776" s="135">
        <f>VLOOKUP($C776,ข้อมูลพื้นฐานรพ_สป_ณสค61!$C$2:$S$897,17,0)</f>
        <v>83.534246575342465</v>
      </c>
      <c r="M776" s="3">
        <f t="shared" si="12"/>
        <v>1</v>
      </c>
    </row>
    <row r="777" spans="1:13" x14ac:dyDescent="0.4">
      <c r="A777" s="4">
        <v>11</v>
      </c>
      <c r="B777" s="3" t="s">
        <v>1797</v>
      </c>
      <c r="C777" s="89">
        <v>11339</v>
      </c>
      <c r="D777" s="3" t="s">
        <v>2760</v>
      </c>
      <c r="E777" s="4" t="s">
        <v>953</v>
      </c>
      <c r="F777" s="4" t="s">
        <v>980</v>
      </c>
      <c r="G777" s="4">
        <v>10</v>
      </c>
      <c r="H777" s="135">
        <v>73.726027397260296</v>
      </c>
      <c r="I777" s="135">
        <v>46.611872146118699</v>
      </c>
      <c r="J777" s="135">
        <v>52.785388127853899</v>
      </c>
      <c r="K777" s="135">
        <v>45.92</v>
      </c>
      <c r="L777" s="135">
        <f>VLOOKUP($C777,ข้อมูลพื้นฐานรพ_สป_ณสค61!$C$2:$S$897,17,0)</f>
        <v>92.109589041095887</v>
      </c>
      <c r="M777" s="3">
        <f t="shared" si="12"/>
        <v>1</v>
      </c>
    </row>
    <row r="778" spans="1:13" x14ac:dyDescent="0.4">
      <c r="A778" s="4">
        <v>11</v>
      </c>
      <c r="B778" s="3" t="s">
        <v>1797</v>
      </c>
      <c r="C778" s="89">
        <v>11660</v>
      </c>
      <c r="D778" s="3" t="s">
        <v>2761</v>
      </c>
      <c r="E778" s="4" t="s">
        <v>953</v>
      </c>
      <c r="F778" s="4" t="s">
        <v>958</v>
      </c>
      <c r="G778" s="4">
        <v>24</v>
      </c>
      <c r="H778" s="135">
        <v>51.305936073059399</v>
      </c>
      <c r="I778" s="135">
        <v>34.987912973408498</v>
      </c>
      <c r="J778" s="135">
        <v>35.705076551168403</v>
      </c>
      <c r="K778" s="135">
        <v>31.87</v>
      </c>
      <c r="L778" s="135">
        <f>VLOOKUP($C778,ข้อมูลพื้นฐานรพ_สป_ณสค61!$C$2:$S$897,17,0)</f>
        <v>52.922374429223744</v>
      </c>
      <c r="M778" s="3">
        <f t="shared" si="12"/>
        <v>0</v>
      </c>
    </row>
    <row r="779" spans="1:13" x14ac:dyDescent="0.4">
      <c r="A779" s="4">
        <v>11</v>
      </c>
      <c r="B779" s="3" t="s">
        <v>1797</v>
      </c>
      <c r="C779" s="89">
        <v>40491</v>
      </c>
      <c r="D779" s="3" t="s">
        <v>2043</v>
      </c>
      <c r="E779" s="4" t="s">
        <v>953</v>
      </c>
      <c r="F779" s="140" t="s">
        <v>980</v>
      </c>
      <c r="G779" s="140">
        <v>10</v>
      </c>
      <c r="H779" s="136">
        <v>0</v>
      </c>
      <c r="I779" s="136">
        <v>0</v>
      </c>
      <c r="J779" s="136">
        <v>0</v>
      </c>
      <c r="K779" s="136">
        <v>0</v>
      </c>
      <c r="L779" s="136">
        <f>VLOOKUP($C779,ข้อมูลพื้นฐานรพ_สป_ณสค61!$C$2:$S$897,17,0)</f>
        <v>0</v>
      </c>
      <c r="M779" s="137">
        <v>1</v>
      </c>
    </row>
    <row r="780" spans="1:13" x14ac:dyDescent="0.4">
      <c r="A780" s="4">
        <v>11</v>
      </c>
      <c r="B780" s="3" t="s">
        <v>1797</v>
      </c>
      <c r="C780" s="89">
        <v>40492</v>
      </c>
      <c r="D780" s="3" t="s">
        <v>2762</v>
      </c>
      <c r="E780" s="4" t="s">
        <v>953</v>
      </c>
      <c r="F780" s="140" t="s">
        <v>980</v>
      </c>
      <c r="G780" s="140">
        <v>10</v>
      </c>
      <c r="H780" s="136">
        <v>0</v>
      </c>
      <c r="I780" s="136">
        <v>0</v>
      </c>
      <c r="J780" s="136">
        <v>0</v>
      </c>
      <c r="K780" s="136">
        <v>0</v>
      </c>
      <c r="L780" s="136">
        <f>VLOOKUP($C780,ข้อมูลพื้นฐานรพ_สป_ณสค61!$C$2:$S$897,17,0)</f>
        <v>0</v>
      </c>
      <c r="M780" s="137">
        <v>1</v>
      </c>
    </row>
    <row r="781" spans="1:13" x14ac:dyDescent="0.4">
      <c r="A781" s="4">
        <v>11</v>
      </c>
      <c r="B781" s="3" t="s">
        <v>1797</v>
      </c>
      <c r="C781" s="89">
        <v>40742</v>
      </c>
      <c r="D781" s="3" t="s">
        <v>2763</v>
      </c>
      <c r="E781" s="4" t="s">
        <v>953</v>
      </c>
      <c r="F781" s="140" t="s">
        <v>980</v>
      </c>
      <c r="G781" s="140">
        <v>0</v>
      </c>
      <c r="H781" s="136">
        <v>0</v>
      </c>
      <c r="I781" s="136">
        <v>0</v>
      </c>
      <c r="J781" s="136">
        <v>0</v>
      </c>
      <c r="K781" s="136">
        <v>0</v>
      </c>
      <c r="L781" s="136">
        <f>VLOOKUP($C781,ข้อมูลพื้นฐานรพ_สป_ณสค61!$C$2:$S$897,17,0)</f>
        <v>0</v>
      </c>
      <c r="M781" s="137">
        <v>1</v>
      </c>
    </row>
    <row r="782" spans="1:13" x14ac:dyDescent="0.4">
      <c r="A782" s="4">
        <v>11</v>
      </c>
      <c r="B782" s="3" t="s">
        <v>1797</v>
      </c>
      <c r="C782" s="89">
        <v>40743</v>
      </c>
      <c r="D782" s="3" t="s">
        <v>2764</v>
      </c>
      <c r="E782" s="4" t="s">
        <v>953</v>
      </c>
      <c r="F782" s="140" t="s">
        <v>980</v>
      </c>
      <c r="G782" s="140">
        <v>0</v>
      </c>
      <c r="H782" s="136">
        <v>0</v>
      </c>
      <c r="I782" s="136">
        <v>0</v>
      </c>
      <c r="J782" s="136">
        <v>0</v>
      </c>
      <c r="K782" s="136">
        <v>0</v>
      </c>
      <c r="L782" s="136">
        <f>VLOOKUP($C782,ข้อมูลพื้นฐานรพ_สป_ณสค61!$C$2:$S$897,17,0)</f>
        <v>0</v>
      </c>
      <c r="M782" s="137">
        <v>1</v>
      </c>
    </row>
    <row r="783" spans="1:13" x14ac:dyDescent="0.4">
      <c r="A783" s="4">
        <v>11</v>
      </c>
      <c r="B783" s="3" t="s">
        <v>1820</v>
      </c>
      <c r="C783" s="89">
        <v>10739</v>
      </c>
      <c r="D783" s="3" t="s">
        <v>2765</v>
      </c>
      <c r="E783" s="4" t="s">
        <v>986</v>
      </c>
      <c r="F783" s="4" t="s">
        <v>1013</v>
      </c>
      <c r="G783" s="4">
        <v>215</v>
      </c>
      <c r="H783" s="135">
        <v>72.351811547817206</v>
      </c>
      <c r="I783" s="135">
        <v>70.402038865880897</v>
      </c>
      <c r="J783" s="135">
        <v>62.655622809812002</v>
      </c>
      <c r="K783" s="135">
        <v>61.43</v>
      </c>
      <c r="L783" s="135">
        <f>VLOOKUP($C783,ข้อมูลพื้นฐานรพ_สป_ณสค61!$C$2:$S$897,17,0)</f>
        <v>75.035361580121062</v>
      </c>
      <c r="M783" s="3">
        <f t="shared" si="12"/>
        <v>0</v>
      </c>
    </row>
    <row r="784" spans="1:13" x14ac:dyDescent="0.4">
      <c r="A784" s="4">
        <v>11</v>
      </c>
      <c r="B784" s="3" t="s">
        <v>1820</v>
      </c>
      <c r="C784" s="89">
        <v>10740</v>
      </c>
      <c r="D784" s="3" t="s">
        <v>2766</v>
      </c>
      <c r="E784" s="4" t="s">
        <v>986</v>
      </c>
      <c r="F784" s="4" t="s">
        <v>987</v>
      </c>
      <c r="G784" s="4">
        <v>209</v>
      </c>
      <c r="H784" s="135">
        <v>86.6449965172974</v>
      </c>
      <c r="I784" s="135">
        <v>70.188264596000295</v>
      </c>
      <c r="J784" s="135">
        <v>81.678997875613504</v>
      </c>
      <c r="K784" s="135">
        <v>56.61</v>
      </c>
      <c r="L784" s="135">
        <f>VLOOKUP($C784,ข้อมูลพื้นฐานรพ_สป_ณสค61!$C$2:$S$897,17,0)</f>
        <v>68.077603722881307</v>
      </c>
      <c r="M784" s="3">
        <f t="shared" si="12"/>
        <v>0</v>
      </c>
    </row>
    <row r="785" spans="1:13" x14ac:dyDescent="0.4">
      <c r="A785" s="4">
        <v>11</v>
      </c>
      <c r="B785" s="3" t="s">
        <v>1820</v>
      </c>
      <c r="C785" s="89">
        <v>11347</v>
      </c>
      <c r="D785" s="3" t="s">
        <v>2767</v>
      </c>
      <c r="E785" s="4" t="s">
        <v>953</v>
      </c>
      <c r="F785" s="4" t="s">
        <v>958</v>
      </c>
      <c r="G785" s="4">
        <v>30</v>
      </c>
      <c r="H785" s="135">
        <v>15.6529680365297</v>
      </c>
      <c r="I785" s="135">
        <v>14.812785388127899</v>
      </c>
      <c r="J785" s="135">
        <v>13.5433789954338</v>
      </c>
      <c r="K785" s="135">
        <v>9.11</v>
      </c>
      <c r="L785" s="135">
        <f>VLOOKUP($C785,ข้อมูลพื้นฐานรพ_สป_ณสค61!$C$2:$S$897,17,0)</f>
        <v>13.342465753424657</v>
      </c>
      <c r="M785" s="3">
        <f t="shared" si="12"/>
        <v>0</v>
      </c>
    </row>
    <row r="786" spans="1:13" x14ac:dyDescent="0.4">
      <c r="A786" s="4">
        <v>11</v>
      </c>
      <c r="B786" s="3" t="s">
        <v>1820</v>
      </c>
      <c r="C786" s="89">
        <v>11348</v>
      </c>
      <c r="D786" s="3" t="s">
        <v>2768</v>
      </c>
      <c r="E786" s="4" t="s">
        <v>953</v>
      </c>
      <c r="F786" s="4" t="s">
        <v>958</v>
      </c>
      <c r="G786" s="4">
        <v>30</v>
      </c>
      <c r="H786" s="135">
        <v>31.4611872146119</v>
      </c>
      <c r="I786" s="135">
        <v>30.694063926940601</v>
      </c>
      <c r="J786" s="135">
        <v>25.3607305936073</v>
      </c>
      <c r="K786" s="135">
        <v>30.58</v>
      </c>
      <c r="L786" s="135">
        <f>VLOOKUP($C786,ข้อมูลพื้นฐานรพ_สป_ณสค61!$C$2:$S$897,17,0)</f>
        <v>29.095890410958905</v>
      </c>
      <c r="M786" s="3">
        <f t="shared" si="12"/>
        <v>0</v>
      </c>
    </row>
    <row r="787" spans="1:13" x14ac:dyDescent="0.4">
      <c r="A787" s="4">
        <v>11</v>
      </c>
      <c r="B787" s="3" t="s">
        <v>1820</v>
      </c>
      <c r="C787" s="89">
        <v>11349</v>
      </c>
      <c r="D787" s="3" t="s">
        <v>2769</v>
      </c>
      <c r="E787" s="4" t="s">
        <v>953</v>
      </c>
      <c r="F787" s="4" t="s">
        <v>958</v>
      </c>
      <c r="G787" s="4">
        <v>30</v>
      </c>
      <c r="H787" s="135">
        <v>73.397260273972606</v>
      </c>
      <c r="I787" s="135">
        <v>20.5388127853881</v>
      </c>
      <c r="J787" s="135">
        <v>61.470319634703202</v>
      </c>
      <c r="K787" s="135">
        <v>45.68</v>
      </c>
      <c r="L787" s="135">
        <f>VLOOKUP($C787,ข้อมูลพื้นฐานรพ_สป_ณสค61!$C$2:$S$897,17,0)</f>
        <v>52.38356164383562</v>
      </c>
      <c r="M787" s="3">
        <f t="shared" si="12"/>
        <v>0</v>
      </c>
    </row>
    <row r="788" spans="1:13" x14ac:dyDescent="0.4">
      <c r="A788" s="4">
        <v>11</v>
      </c>
      <c r="B788" s="3" t="s">
        <v>1820</v>
      </c>
      <c r="C788" s="89">
        <v>11350</v>
      </c>
      <c r="D788" s="3" t="s">
        <v>2214</v>
      </c>
      <c r="E788" s="4" t="s">
        <v>953</v>
      </c>
      <c r="F788" s="4" t="s">
        <v>980</v>
      </c>
      <c r="G788" s="4">
        <v>10</v>
      </c>
      <c r="H788" s="135">
        <v>44.931506849315099</v>
      </c>
      <c r="I788" s="135">
        <v>27.589041095890401</v>
      </c>
      <c r="J788" s="135">
        <v>42.657534246575302</v>
      </c>
      <c r="K788" s="135">
        <v>10.74</v>
      </c>
      <c r="L788" s="135">
        <f>VLOOKUP($C788,ข้อมูลพื้นฐานรพ_สป_ณสค61!$C$2:$S$897,17,0)</f>
        <v>8.493150684931507</v>
      </c>
      <c r="M788" s="3">
        <f t="shared" si="12"/>
        <v>0</v>
      </c>
    </row>
    <row r="789" spans="1:13" x14ac:dyDescent="0.4">
      <c r="A789" s="4">
        <v>11</v>
      </c>
      <c r="B789" s="3" t="s">
        <v>1820</v>
      </c>
      <c r="C789" s="89">
        <v>11352</v>
      </c>
      <c r="D789" s="3" t="s">
        <v>2770</v>
      </c>
      <c r="E789" s="4" t="s">
        <v>953</v>
      </c>
      <c r="F789" s="4" t="s">
        <v>958</v>
      </c>
      <c r="G789" s="4">
        <v>30</v>
      </c>
      <c r="H789" s="135">
        <v>54.219178082191803</v>
      </c>
      <c r="I789" s="135">
        <v>43.1598173515982</v>
      </c>
      <c r="J789" s="135">
        <v>26.429223744292202</v>
      </c>
      <c r="K789" s="135">
        <v>31.57</v>
      </c>
      <c r="L789" s="135">
        <f>VLOOKUP($C789,ข้อมูลพื้นฐานรพ_สป_ณสค61!$C$2:$S$897,17,0)</f>
        <v>39.963470319634702</v>
      </c>
      <c r="M789" s="3">
        <f t="shared" si="12"/>
        <v>0</v>
      </c>
    </row>
    <row r="790" spans="1:13" x14ac:dyDescent="0.4">
      <c r="A790" s="4">
        <v>11</v>
      </c>
      <c r="B790" s="3" t="s">
        <v>1820</v>
      </c>
      <c r="C790" s="89">
        <v>11353</v>
      </c>
      <c r="D790" s="3" t="s">
        <v>2771</v>
      </c>
      <c r="E790" s="4" t="s">
        <v>953</v>
      </c>
      <c r="F790" s="4" t="s">
        <v>958</v>
      </c>
      <c r="G790" s="4">
        <v>30</v>
      </c>
      <c r="H790" s="135">
        <v>39.1324200913242</v>
      </c>
      <c r="I790" s="135">
        <v>27.187214611872101</v>
      </c>
      <c r="J790" s="135">
        <v>32.036529680365298</v>
      </c>
      <c r="K790" s="135">
        <v>31.07</v>
      </c>
      <c r="L790" s="135">
        <f>VLOOKUP($C790,ข้อมูลพื้นฐานรพ_สป_ณสค61!$C$2:$S$897,17,0)</f>
        <v>42.922374429223744</v>
      </c>
      <c r="M790" s="3">
        <f t="shared" si="12"/>
        <v>0</v>
      </c>
    </row>
    <row r="791" spans="1:13" x14ac:dyDescent="0.4">
      <c r="A791" s="4">
        <v>11</v>
      </c>
      <c r="B791" s="3" t="s">
        <v>1820</v>
      </c>
      <c r="C791" s="89">
        <v>11354</v>
      </c>
      <c r="D791" s="3" t="s">
        <v>2772</v>
      </c>
      <c r="E791" s="4" t="s">
        <v>953</v>
      </c>
      <c r="F791" s="4" t="s">
        <v>958</v>
      </c>
      <c r="G791" s="4">
        <v>30</v>
      </c>
      <c r="H791" s="135">
        <v>186.45662100456599</v>
      </c>
      <c r="I791" s="135">
        <v>53.753424657534197</v>
      </c>
      <c r="J791" s="135">
        <v>72.273972602739704</v>
      </c>
      <c r="K791" s="135">
        <v>50.66</v>
      </c>
      <c r="L791" s="135">
        <f>VLOOKUP($C791,ข้อมูลพื้นฐานรพ_สป_ณสค61!$C$2:$S$897,17,0)</f>
        <v>54.337899543378995</v>
      </c>
      <c r="M791" s="3">
        <f t="shared" si="12"/>
        <v>0</v>
      </c>
    </row>
    <row r="792" spans="1:13" x14ac:dyDescent="0.4">
      <c r="A792" s="4">
        <v>11</v>
      </c>
      <c r="B792" s="3" t="s">
        <v>1829</v>
      </c>
      <c r="C792" s="89">
        <v>10741</v>
      </c>
      <c r="D792" s="3" t="s">
        <v>2773</v>
      </c>
      <c r="E792" s="4" t="s">
        <v>949</v>
      </c>
      <c r="F792" s="4" t="s">
        <v>950</v>
      </c>
      <c r="G792" s="4">
        <v>551</v>
      </c>
      <c r="H792" s="135">
        <v>107.28669081402001</v>
      </c>
      <c r="I792" s="135">
        <v>86.384998204299393</v>
      </c>
      <c r="J792" s="135">
        <v>56.957057103278402</v>
      </c>
      <c r="K792" s="135">
        <v>72.709999999999994</v>
      </c>
      <c r="L792" s="135">
        <f>VLOOKUP($C792,ข้อมูลพื้นฐานรพ_สป_ณสค61!$C$2:$S$897,17,0)</f>
        <v>110.61880018894662</v>
      </c>
      <c r="M792" s="3">
        <f t="shared" si="12"/>
        <v>1</v>
      </c>
    </row>
    <row r="793" spans="1:13" x14ac:dyDescent="0.4">
      <c r="A793" s="4">
        <v>11</v>
      </c>
      <c r="B793" s="3" t="s">
        <v>1829</v>
      </c>
      <c r="C793" s="89">
        <v>11355</v>
      </c>
      <c r="D793" s="3" t="s">
        <v>2774</v>
      </c>
      <c r="E793" s="4" t="s">
        <v>953</v>
      </c>
      <c r="F793" s="4" t="s">
        <v>961</v>
      </c>
      <c r="G793" s="4">
        <v>60</v>
      </c>
      <c r="H793" s="135">
        <v>66.415525114155201</v>
      </c>
      <c r="I793" s="135">
        <v>55.262925320371203</v>
      </c>
      <c r="J793" s="135">
        <v>21.8647812638091</v>
      </c>
      <c r="K793" s="135">
        <v>29.85</v>
      </c>
      <c r="L793" s="135">
        <f>VLOOKUP($C793,ข้อมูลพื้นฐานรพ_สป_ณสค61!$C$2:$S$897,17,0)</f>
        <v>60.187214611872143</v>
      </c>
      <c r="M793" s="3">
        <f t="shared" si="12"/>
        <v>0</v>
      </c>
    </row>
    <row r="794" spans="1:13" x14ac:dyDescent="0.4">
      <c r="A794" s="4">
        <v>11</v>
      </c>
      <c r="B794" s="3" t="s">
        <v>1829</v>
      </c>
      <c r="C794" s="89">
        <v>11356</v>
      </c>
      <c r="D794" s="3" t="s">
        <v>2775</v>
      </c>
      <c r="E794" s="4" t="s">
        <v>953</v>
      </c>
      <c r="F794" s="4" t="s">
        <v>954</v>
      </c>
      <c r="G794" s="4">
        <v>75</v>
      </c>
      <c r="H794" s="135">
        <v>87.456621004566202</v>
      </c>
      <c r="I794" s="135">
        <v>58.2426614481409</v>
      </c>
      <c r="J794" s="135">
        <v>45.487279843444199</v>
      </c>
      <c r="K794" s="135">
        <v>43.24</v>
      </c>
      <c r="L794" s="135">
        <f>VLOOKUP($C794,ข้อมูลพื้นฐานรพ_สป_ณสค61!$C$2:$S$897,17,0)</f>
        <v>64.796347031963464</v>
      </c>
      <c r="M794" s="3">
        <f t="shared" si="12"/>
        <v>0</v>
      </c>
    </row>
    <row r="795" spans="1:13" x14ac:dyDescent="0.4">
      <c r="A795" s="4">
        <v>11</v>
      </c>
      <c r="B795" s="3" t="s">
        <v>1833</v>
      </c>
      <c r="C795" s="89">
        <v>10743</v>
      </c>
      <c r="D795" s="3" t="s">
        <v>2776</v>
      </c>
      <c r="E795" s="4" t="s">
        <v>986</v>
      </c>
      <c r="F795" s="4" t="s">
        <v>1013</v>
      </c>
      <c r="G795" s="4">
        <v>300</v>
      </c>
      <c r="H795" s="135">
        <v>75.6803652968037</v>
      </c>
      <c r="I795" s="135">
        <v>86.376255707762596</v>
      </c>
      <c r="J795" s="135">
        <v>70.411872146118696</v>
      </c>
      <c r="K795" s="135">
        <v>45.59</v>
      </c>
      <c r="L795" s="135">
        <f>VLOOKUP($C795,ข้อมูลพื้นฐานรพ_สป_ณสค61!$C$2:$S$897,17,0)</f>
        <v>73.263013698630132</v>
      </c>
      <c r="M795" s="3">
        <f t="shared" si="12"/>
        <v>0</v>
      </c>
    </row>
    <row r="796" spans="1:13" x14ac:dyDescent="0.4">
      <c r="A796" s="4">
        <v>11</v>
      </c>
      <c r="B796" s="3" t="s">
        <v>1833</v>
      </c>
      <c r="C796" s="89">
        <v>11323</v>
      </c>
      <c r="D796" s="3" t="s">
        <v>2777</v>
      </c>
      <c r="E796" s="4" t="s">
        <v>953</v>
      </c>
      <c r="F796" s="4" t="s">
        <v>980</v>
      </c>
      <c r="G796" s="4">
        <v>12</v>
      </c>
      <c r="H796" s="135">
        <v>33.8883034773446</v>
      </c>
      <c r="I796" s="135">
        <v>35.570776255707798</v>
      </c>
      <c r="J796" s="135">
        <v>39.748858447488601</v>
      </c>
      <c r="K796" s="135">
        <v>24</v>
      </c>
      <c r="L796" s="135">
        <f>VLOOKUP($C796,ข้อมูลพื้นฐานรพ_สป_ณสค61!$C$2:$S$897,17,0)</f>
        <v>34.634703196347033</v>
      </c>
      <c r="M796" s="3">
        <f t="shared" si="12"/>
        <v>0</v>
      </c>
    </row>
    <row r="797" spans="1:13" x14ac:dyDescent="0.4">
      <c r="A797" s="4">
        <v>11</v>
      </c>
      <c r="B797" s="3" t="s">
        <v>1833</v>
      </c>
      <c r="C797" s="89">
        <v>11372</v>
      </c>
      <c r="D797" s="3" t="s">
        <v>2778</v>
      </c>
      <c r="E797" s="4" t="s">
        <v>953</v>
      </c>
      <c r="F797" s="4" t="s">
        <v>958</v>
      </c>
      <c r="G797" s="4">
        <v>30</v>
      </c>
      <c r="H797" s="135">
        <v>44.100456621004597</v>
      </c>
      <c r="I797" s="135">
        <v>40.155251141552498</v>
      </c>
      <c r="J797" s="135">
        <v>47.041095890411</v>
      </c>
      <c r="K797" s="135">
        <v>27.96</v>
      </c>
      <c r="L797" s="135">
        <f>VLOOKUP($C797,ข้อมูลพื้นฐานรพ_สป_ณสค61!$C$2:$S$897,17,0)</f>
        <v>34.547945205479451</v>
      </c>
      <c r="M797" s="3">
        <f t="shared" si="12"/>
        <v>0</v>
      </c>
    </row>
    <row r="798" spans="1:13" x14ac:dyDescent="0.4">
      <c r="A798" s="4">
        <v>11</v>
      </c>
      <c r="B798" s="3" t="s">
        <v>1833</v>
      </c>
      <c r="C798" s="89">
        <v>11373</v>
      </c>
      <c r="D798" s="3" t="s">
        <v>2779</v>
      </c>
      <c r="E798" s="4" t="s">
        <v>953</v>
      </c>
      <c r="F798" s="4" t="s">
        <v>958</v>
      </c>
      <c r="G798" s="4">
        <v>48</v>
      </c>
      <c r="H798" s="135">
        <v>72.422700587084194</v>
      </c>
      <c r="I798" s="135">
        <v>62.8538812785388</v>
      </c>
      <c r="J798" s="135">
        <v>42.773972602739697</v>
      </c>
      <c r="K798" s="135">
        <v>35.79</v>
      </c>
      <c r="L798" s="135">
        <f>VLOOKUP($C798,ข้อมูลพื้นฐานรพ_สป_ณสค61!$C$2:$S$897,17,0)</f>
        <v>61.963470319634702</v>
      </c>
      <c r="M798" s="3">
        <f t="shared" si="12"/>
        <v>0</v>
      </c>
    </row>
    <row r="799" spans="1:13" x14ac:dyDescent="0.4">
      <c r="A799" s="4">
        <v>11</v>
      </c>
      <c r="B799" s="3" t="s">
        <v>1833</v>
      </c>
      <c r="C799" s="89">
        <v>11374</v>
      </c>
      <c r="D799" s="3" t="s">
        <v>2780</v>
      </c>
      <c r="E799" s="4" t="s">
        <v>953</v>
      </c>
      <c r="F799" s="4" t="s">
        <v>980</v>
      </c>
      <c r="G799" s="4">
        <v>24</v>
      </c>
      <c r="H799" s="135">
        <v>23.755707762557101</v>
      </c>
      <c r="I799" s="135">
        <v>22.968036529680401</v>
      </c>
      <c r="J799" s="135">
        <v>36.164383561643803</v>
      </c>
      <c r="K799" s="135">
        <v>23.06</v>
      </c>
      <c r="L799" s="135">
        <f>VLOOKUP($C799,ข้อมูลพื้นฐานรพ_สป_ณสค61!$C$2:$S$897,17,0)</f>
        <v>31.244292237442924</v>
      </c>
      <c r="M799" s="3">
        <f t="shared" si="12"/>
        <v>0</v>
      </c>
    </row>
    <row r="800" spans="1:13" x14ac:dyDescent="0.4">
      <c r="A800" s="4">
        <v>11</v>
      </c>
      <c r="B800" s="3" t="s">
        <v>1839</v>
      </c>
      <c r="C800" s="89">
        <v>10681</v>
      </c>
      <c r="D800" s="3" t="s">
        <v>2781</v>
      </c>
      <c r="E800" s="4" t="s">
        <v>949</v>
      </c>
      <c r="F800" s="4" t="s">
        <v>950</v>
      </c>
      <c r="G800" s="4">
        <v>748</v>
      </c>
      <c r="H800" s="135">
        <v>106.370565507552</v>
      </c>
      <c r="I800" s="135">
        <v>103.710221285564</v>
      </c>
      <c r="J800" s="135">
        <v>96.598524762908298</v>
      </c>
      <c r="K800" s="135">
        <v>79.92</v>
      </c>
      <c r="L800" s="135">
        <f>VLOOKUP($C800,ข้อมูลพื้นฐานรพ_สป_ณสค61!$C$2:$S$897,17,0)</f>
        <v>100.89810270309867</v>
      </c>
      <c r="M800" s="3">
        <f t="shared" si="12"/>
        <v>1</v>
      </c>
    </row>
    <row r="801" spans="1:13" x14ac:dyDescent="0.4">
      <c r="A801" s="4">
        <v>11</v>
      </c>
      <c r="B801" s="3" t="s">
        <v>1839</v>
      </c>
      <c r="C801" s="89">
        <v>10742</v>
      </c>
      <c r="D801" s="3" t="s">
        <v>2782</v>
      </c>
      <c r="E801" s="4" t="s">
        <v>986</v>
      </c>
      <c r="F801" s="4" t="s">
        <v>987</v>
      </c>
      <c r="G801" s="4">
        <v>126</v>
      </c>
      <c r="H801" s="135">
        <v>94.800842992623799</v>
      </c>
      <c r="I801" s="135">
        <v>92.383126766688406</v>
      </c>
      <c r="J801" s="135">
        <v>100.113068058274</v>
      </c>
      <c r="K801" s="135">
        <v>61.92</v>
      </c>
      <c r="L801" s="135">
        <f>VLOOKUP($C801,ข้อมูลพื้นฐานรพ_สป_ณสค61!$C$2:$S$897,17,0)</f>
        <v>96.473036240679733</v>
      </c>
      <c r="M801" s="3">
        <f t="shared" si="12"/>
        <v>1</v>
      </c>
    </row>
    <row r="802" spans="1:13" x14ac:dyDescent="0.4">
      <c r="A802" s="4">
        <v>11</v>
      </c>
      <c r="B802" s="3" t="s">
        <v>1839</v>
      </c>
      <c r="C802" s="89">
        <v>11357</v>
      </c>
      <c r="D802" s="3" t="s">
        <v>2783</v>
      </c>
      <c r="E802" s="4" t="s">
        <v>953</v>
      </c>
      <c r="F802" s="4" t="s">
        <v>961</v>
      </c>
      <c r="G802" s="4">
        <v>118</v>
      </c>
      <c r="H802" s="135">
        <v>114.70319634703201</v>
      </c>
      <c r="I802" s="135">
        <v>81.165781381045605</v>
      </c>
      <c r="J802" s="135">
        <v>105.79535923958601</v>
      </c>
      <c r="K802" s="135">
        <v>85.87</v>
      </c>
      <c r="L802" s="135">
        <f>VLOOKUP($C802,ข้อมูลพื้นฐานรพ_สป_ณสค61!$C$2:$S$897,17,0)</f>
        <v>95.312282331088923</v>
      </c>
      <c r="M802" s="3">
        <f t="shared" si="12"/>
        <v>1</v>
      </c>
    </row>
    <row r="803" spans="1:13" x14ac:dyDescent="0.4">
      <c r="A803" s="4">
        <v>11</v>
      </c>
      <c r="B803" s="3" t="s">
        <v>1839</v>
      </c>
      <c r="C803" s="89">
        <v>11358</v>
      </c>
      <c r="D803" s="3" t="s">
        <v>2784</v>
      </c>
      <c r="E803" s="4" t="s">
        <v>953</v>
      </c>
      <c r="F803" s="4" t="s">
        <v>958</v>
      </c>
      <c r="G803" s="4">
        <v>30</v>
      </c>
      <c r="H803" s="135">
        <v>77.543378995433798</v>
      </c>
      <c r="I803" s="135">
        <v>69.744292237442906</v>
      </c>
      <c r="J803" s="135">
        <v>52.4931506849315</v>
      </c>
      <c r="K803" s="135">
        <v>42.64</v>
      </c>
      <c r="L803" s="135">
        <f>VLOOKUP($C803,ข้อมูลพื้นฐานรพ_สป_ณสค61!$C$2:$S$897,17,0)</f>
        <v>49.981735159817354</v>
      </c>
      <c r="M803" s="3">
        <f t="shared" si="12"/>
        <v>0</v>
      </c>
    </row>
    <row r="804" spans="1:13" x14ac:dyDescent="0.4">
      <c r="A804" s="4">
        <v>11</v>
      </c>
      <c r="B804" s="3" t="s">
        <v>1839</v>
      </c>
      <c r="C804" s="89">
        <v>11359</v>
      </c>
      <c r="D804" s="3" t="s">
        <v>2785</v>
      </c>
      <c r="E804" s="4" t="s">
        <v>953</v>
      </c>
      <c r="F804" s="4" t="s">
        <v>958</v>
      </c>
      <c r="G804" s="4">
        <v>33</v>
      </c>
      <c r="H804" s="135">
        <v>54.6666666666667</v>
      </c>
      <c r="I804" s="135">
        <v>55.2096305520963</v>
      </c>
      <c r="J804" s="135">
        <v>49.090909090909101</v>
      </c>
      <c r="K804" s="135">
        <v>40.19</v>
      </c>
      <c r="L804" s="135">
        <f>VLOOKUP($C804,ข้อมูลพื้นฐานรพ_สป_ณสค61!$C$2:$S$897,17,0)</f>
        <v>60.323785803237861</v>
      </c>
      <c r="M804" s="3">
        <f t="shared" si="12"/>
        <v>0</v>
      </c>
    </row>
    <row r="805" spans="1:13" x14ac:dyDescent="0.4">
      <c r="A805" s="4">
        <v>11</v>
      </c>
      <c r="B805" s="3" t="s">
        <v>1839</v>
      </c>
      <c r="C805" s="89">
        <v>11360</v>
      </c>
      <c r="D805" s="3" t="s">
        <v>2786</v>
      </c>
      <c r="E805" s="4" t="s">
        <v>953</v>
      </c>
      <c r="F805" s="4" t="s">
        <v>961</v>
      </c>
      <c r="G805" s="4">
        <v>70</v>
      </c>
      <c r="H805" s="135">
        <v>76.251141552511399</v>
      </c>
      <c r="I805" s="135">
        <v>61.373776908023501</v>
      </c>
      <c r="J805" s="135">
        <v>50.168297455968698</v>
      </c>
      <c r="K805" s="135">
        <v>44.26</v>
      </c>
      <c r="L805" s="135">
        <f>VLOOKUP($C805,ข้อมูลพื้นฐานรพ_สป_ณสค61!$C$2:$S$897,17,0)</f>
        <v>60.908023483365952</v>
      </c>
      <c r="M805" s="3">
        <f t="shared" si="12"/>
        <v>0</v>
      </c>
    </row>
    <row r="806" spans="1:13" x14ac:dyDescent="0.4">
      <c r="A806" s="4">
        <v>11</v>
      </c>
      <c r="B806" s="3" t="s">
        <v>1839</v>
      </c>
      <c r="C806" s="89">
        <v>11361</v>
      </c>
      <c r="D806" s="3" t="s">
        <v>2787</v>
      </c>
      <c r="E806" s="4" t="s">
        <v>953</v>
      </c>
      <c r="F806" s="4" t="s">
        <v>958</v>
      </c>
      <c r="G806" s="4">
        <v>30</v>
      </c>
      <c r="H806" s="135">
        <v>123.452054794521</v>
      </c>
      <c r="I806" s="135">
        <v>107.488584474886</v>
      </c>
      <c r="J806" s="135">
        <v>128.20091324200899</v>
      </c>
      <c r="K806" s="135">
        <v>110.88</v>
      </c>
      <c r="L806" s="135">
        <f>VLOOKUP($C806,ข้อมูลพื้นฐานรพ_สป_ณสค61!$C$2:$S$897,17,0)</f>
        <v>111.04109589041096</v>
      </c>
      <c r="M806" s="3">
        <f t="shared" si="12"/>
        <v>1</v>
      </c>
    </row>
    <row r="807" spans="1:13" x14ac:dyDescent="0.4">
      <c r="A807" s="4">
        <v>11</v>
      </c>
      <c r="B807" s="3" t="s">
        <v>1839</v>
      </c>
      <c r="C807" s="89">
        <v>11362</v>
      </c>
      <c r="D807" s="3" t="s">
        <v>2788</v>
      </c>
      <c r="E807" s="4" t="s">
        <v>953</v>
      </c>
      <c r="F807" s="4" t="s">
        <v>958</v>
      </c>
      <c r="G807" s="4">
        <v>30</v>
      </c>
      <c r="H807" s="135">
        <v>78.146118721461207</v>
      </c>
      <c r="I807" s="135">
        <v>87.196347031963498</v>
      </c>
      <c r="J807" s="135">
        <v>93.716894977168906</v>
      </c>
      <c r="K807" s="135">
        <v>90.49</v>
      </c>
      <c r="L807" s="135">
        <f>VLOOKUP($C807,ข้อมูลพื้นฐานรพ_สป_ณสค61!$C$2:$S$897,17,0)</f>
        <v>97.141552511415526</v>
      </c>
      <c r="M807" s="3">
        <f t="shared" si="12"/>
        <v>1</v>
      </c>
    </row>
    <row r="808" spans="1:13" x14ac:dyDescent="0.4">
      <c r="A808" s="4">
        <v>11</v>
      </c>
      <c r="B808" s="3" t="s">
        <v>1839</v>
      </c>
      <c r="C808" s="89">
        <v>11363</v>
      </c>
      <c r="D808" s="3" t="s">
        <v>2789</v>
      </c>
      <c r="E808" s="4" t="s">
        <v>953</v>
      </c>
      <c r="F808" s="4" t="s">
        <v>980</v>
      </c>
      <c r="G808" s="4">
        <v>38</v>
      </c>
      <c r="H808" s="135">
        <v>73.424657534246606</v>
      </c>
      <c r="I808" s="135">
        <v>57.814901436685602</v>
      </c>
      <c r="J808" s="135">
        <v>64.463748747076494</v>
      </c>
      <c r="K808" s="135">
        <v>51.17</v>
      </c>
      <c r="L808" s="135">
        <f>VLOOKUP($C808,ข้อมูลพื้นฐานรพ_สป_ณสค61!$C$2:$S$897,17,0)</f>
        <v>62.811824080749822</v>
      </c>
      <c r="M808" s="3">
        <f t="shared" si="12"/>
        <v>0</v>
      </c>
    </row>
    <row r="809" spans="1:13" x14ac:dyDescent="0.4">
      <c r="A809" s="4">
        <v>11</v>
      </c>
      <c r="B809" s="3" t="s">
        <v>1839</v>
      </c>
      <c r="C809" s="89">
        <v>11364</v>
      </c>
      <c r="D809" s="3" t="s">
        <v>2790</v>
      </c>
      <c r="E809" s="4" t="s">
        <v>953</v>
      </c>
      <c r="F809" s="4" t="s">
        <v>958</v>
      </c>
      <c r="G809" s="4">
        <v>46</v>
      </c>
      <c r="H809" s="135">
        <v>131.196347031963</v>
      </c>
      <c r="I809" s="135">
        <v>61.590232281119697</v>
      </c>
      <c r="J809" s="135">
        <v>55.890410958904098</v>
      </c>
      <c r="K809" s="135">
        <v>52.03</v>
      </c>
      <c r="L809" s="135">
        <f>VLOOKUP($C809,ข้อมูลพื้นฐานรพ_สป_ณสค61!$C$2:$S$897,17,0)</f>
        <v>54.324002382370459</v>
      </c>
      <c r="M809" s="3">
        <f t="shared" si="12"/>
        <v>0</v>
      </c>
    </row>
    <row r="810" spans="1:13" x14ac:dyDescent="0.4">
      <c r="A810" s="4">
        <v>11</v>
      </c>
      <c r="B810" s="3" t="s">
        <v>1839</v>
      </c>
      <c r="C810" s="89">
        <v>11365</v>
      </c>
      <c r="D810" s="3" t="s">
        <v>2791</v>
      </c>
      <c r="E810" s="4" t="s">
        <v>953</v>
      </c>
      <c r="F810" s="4" t="s">
        <v>958</v>
      </c>
      <c r="G810" s="4">
        <v>28</v>
      </c>
      <c r="H810" s="135">
        <v>65.543378995433798</v>
      </c>
      <c r="I810" s="135">
        <v>21.5068493150685</v>
      </c>
      <c r="J810" s="135">
        <v>59.500978473581199</v>
      </c>
      <c r="K810" s="135">
        <v>41.88</v>
      </c>
      <c r="L810" s="135">
        <f>VLOOKUP($C810,ข้อมูลพื้นฐานรพ_สป_ณสค61!$C$2:$S$897,17,0)</f>
        <v>61.604696673189821</v>
      </c>
      <c r="M810" s="3">
        <f t="shared" si="12"/>
        <v>0</v>
      </c>
    </row>
    <row r="811" spans="1:13" x14ac:dyDescent="0.4">
      <c r="A811" s="4">
        <v>11</v>
      </c>
      <c r="B811" s="3" t="s">
        <v>1839</v>
      </c>
      <c r="C811" s="89">
        <v>11366</v>
      </c>
      <c r="D811" s="3" t="s">
        <v>2792</v>
      </c>
      <c r="E811" s="4" t="s">
        <v>953</v>
      </c>
      <c r="F811" s="4" t="s">
        <v>961</v>
      </c>
      <c r="G811" s="4">
        <v>65</v>
      </c>
      <c r="H811" s="135">
        <v>79.940639269406404</v>
      </c>
      <c r="I811" s="135">
        <v>79.3607305936073</v>
      </c>
      <c r="J811" s="135">
        <v>76.410958904109606</v>
      </c>
      <c r="K811" s="135">
        <v>70.040000000000006</v>
      </c>
      <c r="L811" s="135">
        <f>VLOOKUP($C811,ข้อมูลพื้นฐานรพ_สป_ณสค61!$C$2:$S$897,17,0)</f>
        <v>78.668071654373023</v>
      </c>
      <c r="M811" s="3">
        <f t="shared" si="12"/>
        <v>0</v>
      </c>
    </row>
    <row r="812" spans="1:13" x14ac:dyDescent="0.4">
      <c r="A812" s="4">
        <v>11</v>
      </c>
      <c r="B812" s="3" t="s">
        <v>1839</v>
      </c>
      <c r="C812" s="89">
        <v>11367</v>
      </c>
      <c r="D812" s="3" t="s">
        <v>2793</v>
      </c>
      <c r="E812" s="4" t="s">
        <v>953</v>
      </c>
      <c r="F812" s="4" t="s">
        <v>958</v>
      </c>
      <c r="G812" s="4">
        <v>30</v>
      </c>
      <c r="H812" s="135">
        <v>50.164383561643803</v>
      </c>
      <c r="I812" s="135">
        <v>54.803652968036502</v>
      </c>
      <c r="J812" s="135">
        <v>55.607305936073097</v>
      </c>
      <c r="K812" s="135">
        <v>46.75</v>
      </c>
      <c r="L812" s="135">
        <f>VLOOKUP($C812,ข้อมูลพื้นฐานรพ_สป_ณสค61!$C$2:$S$897,17,0)</f>
        <v>64.447488584474883</v>
      </c>
      <c r="M812" s="3">
        <f t="shared" si="12"/>
        <v>0</v>
      </c>
    </row>
    <row r="813" spans="1:13" x14ac:dyDescent="0.4">
      <c r="A813" s="4">
        <v>11</v>
      </c>
      <c r="B813" s="3" t="s">
        <v>1839</v>
      </c>
      <c r="C813" s="89">
        <v>11368</v>
      </c>
      <c r="D813" s="3" t="s">
        <v>2794</v>
      </c>
      <c r="E813" s="4" t="s">
        <v>953</v>
      </c>
      <c r="F813" s="4" t="s">
        <v>958</v>
      </c>
      <c r="G813" s="4">
        <v>42</v>
      </c>
      <c r="H813" s="135">
        <v>124.03652968036501</v>
      </c>
      <c r="I813" s="135">
        <v>80.906217070600604</v>
      </c>
      <c r="J813" s="135">
        <v>82.283105022831094</v>
      </c>
      <c r="K813" s="135">
        <v>80.349999999999994</v>
      </c>
      <c r="L813" s="135">
        <f>VLOOKUP($C813,ข้อมูลพื้นฐานรพ_สป_ณสค61!$C$2:$S$897,17,0)</f>
        <v>70.37181996086106</v>
      </c>
      <c r="M813" s="3">
        <f t="shared" si="12"/>
        <v>0</v>
      </c>
    </row>
    <row r="814" spans="1:13" x14ac:dyDescent="0.4">
      <c r="A814" s="4">
        <v>11</v>
      </c>
      <c r="B814" s="3" t="s">
        <v>1839</v>
      </c>
      <c r="C814" s="89">
        <v>11369</v>
      </c>
      <c r="D814" s="3" t="s">
        <v>2795</v>
      </c>
      <c r="E814" s="4" t="s">
        <v>953</v>
      </c>
      <c r="F814" s="4" t="s">
        <v>958</v>
      </c>
      <c r="G814" s="4">
        <v>60</v>
      </c>
      <c r="H814" s="135">
        <v>117.534246575342</v>
      </c>
      <c r="I814" s="135">
        <v>54.835616438356197</v>
      </c>
      <c r="J814" s="135">
        <v>26.9132420091324</v>
      </c>
      <c r="K814" s="135">
        <v>58.63</v>
      </c>
      <c r="L814" s="135">
        <f>VLOOKUP($C814,ข้อมูลพื้นฐานรพ_สป_ณสค61!$C$2:$S$897,17,0)</f>
        <v>71.958904109589042</v>
      </c>
      <c r="M814" s="3">
        <f t="shared" si="12"/>
        <v>0</v>
      </c>
    </row>
    <row r="815" spans="1:13" x14ac:dyDescent="0.4">
      <c r="A815" s="4">
        <v>11</v>
      </c>
      <c r="B815" s="3" t="s">
        <v>1839</v>
      </c>
      <c r="C815" s="89">
        <v>11370</v>
      </c>
      <c r="D815" s="3" t="s">
        <v>2796</v>
      </c>
      <c r="E815" s="4" t="s">
        <v>953</v>
      </c>
      <c r="F815" s="4" t="s">
        <v>958</v>
      </c>
      <c r="G815" s="4">
        <v>83</v>
      </c>
      <c r="H815" s="135">
        <v>98.981735159817305</v>
      </c>
      <c r="I815" s="135">
        <v>55.424987621719801</v>
      </c>
      <c r="J815" s="135">
        <v>53.253012048192801</v>
      </c>
      <c r="K815" s="135">
        <v>46.28</v>
      </c>
      <c r="L815" s="135">
        <f>VLOOKUP($C815,ข้อมูลพื้นฐานรพ_สป_ณสค61!$C$2:$S$897,17,0)</f>
        <v>52.662155471199867</v>
      </c>
      <c r="M815" s="3">
        <f t="shared" si="12"/>
        <v>0</v>
      </c>
    </row>
    <row r="816" spans="1:13" x14ac:dyDescent="0.4">
      <c r="A816" s="4">
        <v>11</v>
      </c>
      <c r="B816" s="3" t="s">
        <v>1839</v>
      </c>
      <c r="C816" s="89">
        <v>11371</v>
      </c>
      <c r="D816" s="3" t="s">
        <v>2797</v>
      </c>
      <c r="E816" s="4" t="s">
        <v>953</v>
      </c>
      <c r="F816" s="4" t="s">
        <v>958</v>
      </c>
      <c r="G816" s="4">
        <v>37</v>
      </c>
      <c r="H816" s="135">
        <v>78.365296803652996</v>
      </c>
      <c r="I816" s="135">
        <v>50.8675799086758</v>
      </c>
      <c r="J816" s="135">
        <v>56.009132420091298</v>
      </c>
      <c r="K816" s="135">
        <v>65.81</v>
      </c>
      <c r="L816" s="135">
        <f>VLOOKUP($C816,ข้อมูลพื้นฐานรพ_สป_ณสค61!$C$2:$S$897,17,0)</f>
        <v>58.889300259163271</v>
      </c>
      <c r="M816" s="3">
        <f t="shared" si="12"/>
        <v>0</v>
      </c>
    </row>
    <row r="817" spans="1:13" x14ac:dyDescent="0.4">
      <c r="A817" s="4">
        <v>11</v>
      </c>
      <c r="B817" s="3" t="s">
        <v>1839</v>
      </c>
      <c r="C817" s="89">
        <v>11459</v>
      </c>
      <c r="D817" s="3" t="s">
        <v>2798</v>
      </c>
      <c r="E817" s="4" t="s">
        <v>953</v>
      </c>
      <c r="F817" s="4" t="s">
        <v>961</v>
      </c>
      <c r="G817" s="4">
        <v>110</v>
      </c>
      <c r="H817" s="135">
        <v>75.756849315068493</v>
      </c>
      <c r="I817" s="135">
        <v>58.784557907845603</v>
      </c>
      <c r="J817" s="135">
        <v>51.153175591531799</v>
      </c>
      <c r="K817" s="135">
        <v>56.3</v>
      </c>
      <c r="L817" s="135">
        <f>VLOOKUP($C817,ข้อมูลพื้นฐานรพ_สป_ณสค61!$C$2:$S$897,17,0)</f>
        <v>73.778331257783307</v>
      </c>
      <c r="M817" s="3">
        <f t="shared" si="12"/>
        <v>0</v>
      </c>
    </row>
    <row r="818" spans="1:13" x14ac:dyDescent="0.4">
      <c r="A818" s="4">
        <v>11</v>
      </c>
      <c r="B818" s="3" t="s">
        <v>1839</v>
      </c>
      <c r="C818" s="89">
        <v>11654</v>
      </c>
      <c r="D818" s="3" t="s">
        <v>2799</v>
      </c>
      <c r="E818" s="4" t="s">
        <v>953</v>
      </c>
      <c r="F818" s="4" t="s">
        <v>958</v>
      </c>
      <c r="G818" s="4">
        <v>30</v>
      </c>
      <c r="H818" s="135">
        <v>66.420091324200897</v>
      </c>
      <c r="I818" s="135">
        <v>62.474885844748897</v>
      </c>
      <c r="J818" s="135">
        <v>47.662100456620998</v>
      </c>
      <c r="K818" s="135">
        <v>41.97</v>
      </c>
      <c r="L818" s="135">
        <f>VLOOKUP($C818,ข้อมูลพื้นฐานรพ_สป_ณสค61!$C$2:$S$897,17,0)</f>
        <v>59.561643835616437</v>
      </c>
      <c r="M818" s="3">
        <f t="shared" si="12"/>
        <v>0</v>
      </c>
    </row>
    <row r="819" spans="1:13" x14ac:dyDescent="0.4">
      <c r="A819" s="4">
        <v>11</v>
      </c>
      <c r="B819" s="3" t="s">
        <v>1839</v>
      </c>
      <c r="C819" s="89">
        <v>14138</v>
      </c>
      <c r="D819" s="3" t="s">
        <v>2800</v>
      </c>
      <c r="E819" s="4" t="s">
        <v>953</v>
      </c>
      <c r="F819" s="4" t="s">
        <v>961</v>
      </c>
      <c r="G819" s="4">
        <v>73</v>
      </c>
      <c r="H819" s="135">
        <v>137.392694063927</v>
      </c>
      <c r="I819" s="135">
        <v>68.742770167427693</v>
      </c>
      <c r="J819" s="135">
        <v>33.129375951293802</v>
      </c>
      <c r="K819" s="135">
        <v>32.840000000000003</v>
      </c>
      <c r="L819" s="135">
        <f>VLOOKUP($C819,ข้อมูลพื้นฐานรพ_สป_ณสค61!$C$2:$S$897,17,0)</f>
        <v>48.050290861324825</v>
      </c>
      <c r="M819" s="3">
        <f t="shared" si="12"/>
        <v>0</v>
      </c>
    </row>
    <row r="820" spans="1:13" x14ac:dyDescent="0.4">
      <c r="A820" s="4">
        <v>12</v>
      </c>
      <c r="B820" s="3" t="s">
        <v>1860</v>
      </c>
      <c r="C820" s="89">
        <v>10683</v>
      </c>
      <c r="D820" s="3" t="s">
        <v>2802</v>
      </c>
      <c r="E820" s="4" t="s">
        <v>949</v>
      </c>
      <c r="F820" s="4" t="s">
        <v>950</v>
      </c>
      <c r="G820" s="4">
        <v>555</v>
      </c>
      <c r="H820" s="135">
        <v>89.517179429598002</v>
      </c>
      <c r="I820" s="135">
        <v>85.546822366943601</v>
      </c>
      <c r="J820" s="135">
        <v>92.380168176260696</v>
      </c>
      <c r="K820" s="135">
        <v>87.42</v>
      </c>
      <c r="L820" s="135">
        <f>VLOOKUP($C820,ข้อมูลพื้นฐานรพ_สป_ณสค61!$C$2:$S$897,17,0)</f>
        <v>100.26558064914229</v>
      </c>
      <c r="M820" s="3">
        <f t="shared" si="12"/>
        <v>1</v>
      </c>
    </row>
    <row r="821" spans="1:13" x14ac:dyDescent="0.4">
      <c r="A821" s="4">
        <v>12</v>
      </c>
      <c r="B821" s="3" t="s">
        <v>1860</v>
      </c>
      <c r="C821" s="89">
        <v>11407</v>
      </c>
      <c r="D821" s="3" t="s">
        <v>2803</v>
      </c>
      <c r="E821" s="4" t="s">
        <v>953</v>
      </c>
      <c r="F821" s="4" t="s">
        <v>954</v>
      </c>
      <c r="G821" s="4">
        <v>60</v>
      </c>
      <c r="H821" s="135">
        <v>76.301369863013704</v>
      </c>
      <c r="I821" s="135">
        <v>91.634703196347004</v>
      </c>
      <c r="J821" s="135">
        <v>93.182648401826498</v>
      </c>
      <c r="K821" s="135">
        <v>103.3</v>
      </c>
      <c r="L821" s="135">
        <f>VLOOKUP($C821,ข้อมูลพื้นฐานรพ_สป_ณสค61!$C$2:$S$897,17,0)</f>
        <v>114.60273972602739</v>
      </c>
      <c r="M821" s="3">
        <f t="shared" si="12"/>
        <v>1</v>
      </c>
    </row>
    <row r="822" spans="1:13" x14ac:dyDescent="0.4">
      <c r="A822" s="4">
        <v>12</v>
      </c>
      <c r="B822" s="3" t="s">
        <v>1860</v>
      </c>
      <c r="C822" s="89">
        <v>11408</v>
      </c>
      <c r="D822" s="3" t="s">
        <v>2804</v>
      </c>
      <c r="E822" s="4" t="s">
        <v>953</v>
      </c>
      <c r="F822" s="4" t="s">
        <v>954</v>
      </c>
      <c r="G822" s="4">
        <v>60</v>
      </c>
      <c r="H822" s="135">
        <v>68.446183953033298</v>
      </c>
      <c r="I822" s="135">
        <v>78.283105022831094</v>
      </c>
      <c r="J822" s="135">
        <v>74.968036529680404</v>
      </c>
      <c r="K822" s="135">
        <v>82.21</v>
      </c>
      <c r="L822" s="135">
        <f>VLOOKUP($C822,ข้อมูลพื้นฐานรพ_สป_ณสค61!$C$2:$S$897,17,0)</f>
        <v>82.452054794520549</v>
      </c>
      <c r="M822" s="3">
        <f t="shared" si="12"/>
        <v>1</v>
      </c>
    </row>
    <row r="823" spans="1:13" x14ac:dyDescent="0.4">
      <c r="A823" s="4">
        <v>12</v>
      </c>
      <c r="B823" s="3" t="s">
        <v>1860</v>
      </c>
      <c r="C823" s="89">
        <v>11409</v>
      </c>
      <c r="D823" s="3" t="s">
        <v>2805</v>
      </c>
      <c r="E823" s="4" t="s">
        <v>953</v>
      </c>
      <c r="F823" s="4" t="s">
        <v>958</v>
      </c>
      <c r="G823" s="4">
        <v>30</v>
      </c>
      <c r="H823" s="135">
        <v>77.674418604651194</v>
      </c>
      <c r="I823" s="135">
        <v>112.374429223744</v>
      </c>
      <c r="J823" s="135">
        <v>102.794520547945</v>
      </c>
      <c r="K823" s="135">
        <v>109.76</v>
      </c>
      <c r="L823" s="135">
        <f>VLOOKUP($C823,ข้อมูลพื้นฐานรพ_สป_ณสค61!$C$2:$S$897,17,0)</f>
        <v>85.990867579908681</v>
      </c>
      <c r="M823" s="3">
        <f t="shared" si="12"/>
        <v>1</v>
      </c>
    </row>
    <row r="824" spans="1:13" x14ac:dyDescent="0.4">
      <c r="A824" s="4">
        <v>12</v>
      </c>
      <c r="B824" s="3" t="s">
        <v>1860</v>
      </c>
      <c r="C824" s="89">
        <v>11410</v>
      </c>
      <c r="D824" s="3" t="s">
        <v>2806</v>
      </c>
      <c r="E824" s="4" t="s">
        <v>953</v>
      </c>
      <c r="F824" s="4" t="s">
        <v>958</v>
      </c>
      <c r="G824" s="4">
        <v>60</v>
      </c>
      <c r="H824" s="135">
        <v>57.420091324200897</v>
      </c>
      <c r="I824" s="135">
        <v>56.054794520547901</v>
      </c>
      <c r="J824" s="135">
        <v>54.470319634703202</v>
      </c>
      <c r="K824" s="135">
        <v>48.18</v>
      </c>
      <c r="L824" s="135">
        <f>VLOOKUP($C824,ข้อมูลพื้นฐานรพ_สป_ณสค61!$C$2:$S$897,17,0)</f>
        <v>33.730593607305934</v>
      </c>
      <c r="M824" s="3">
        <f t="shared" si="12"/>
        <v>0</v>
      </c>
    </row>
    <row r="825" spans="1:13" x14ac:dyDescent="0.4">
      <c r="A825" s="4">
        <v>12</v>
      </c>
      <c r="B825" s="3" t="s">
        <v>1860</v>
      </c>
      <c r="C825" s="89">
        <v>11411</v>
      </c>
      <c r="D825" s="3" t="s">
        <v>2807</v>
      </c>
      <c r="E825" s="4" t="s">
        <v>953</v>
      </c>
      <c r="F825" s="4" t="s">
        <v>961</v>
      </c>
      <c r="G825" s="4">
        <v>90</v>
      </c>
      <c r="H825" s="135">
        <v>87.723775567648701</v>
      </c>
      <c r="I825" s="135">
        <v>75.062404870624107</v>
      </c>
      <c r="J825" s="135">
        <v>82.292237442922399</v>
      </c>
      <c r="K825" s="135">
        <v>76.959999999999994</v>
      </c>
      <c r="L825" s="135">
        <f>VLOOKUP($C825,ข้อมูลพื้นฐานรพ_สป_ณสค61!$C$2:$S$897,17,0)</f>
        <v>94.410958904109592</v>
      </c>
      <c r="M825" s="3">
        <f t="shared" si="12"/>
        <v>1</v>
      </c>
    </row>
    <row r="826" spans="1:13" x14ac:dyDescent="0.4">
      <c r="A826" s="4">
        <v>12</v>
      </c>
      <c r="B826" s="3" t="s">
        <v>1860</v>
      </c>
      <c r="C826" s="89">
        <v>11412</v>
      </c>
      <c r="D826" s="3" t="s">
        <v>2808</v>
      </c>
      <c r="E826" s="4" t="s">
        <v>953</v>
      </c>
      <c r="F826" s="4" t="s">
        <v>958</v>
      </c>
      <c r="G826" s="4">
        <v>30</v>
      </c>
      <c r="H826" s="135">
        <v>73.311845286059594</v>
      </c>
      <c r="I826" s="135">
        <v>95.324200913241995</v>
      </c>
      <c r="J826" s="135">
        <v>80.721461187214601</v>
      </c>
      <c r="K826" s="135">
        <v>78.05</v>
      </c>
      <c r="L826" s="135">
        <f>VLOOKUP($C826,ข้อมูลพื้นฐานรพ_สป_ณสค61!$C$2:$S$897,17,0)</f>
        <v>70.630136986301366</v>
      </c>
      <c r="M826" s="3">
        <f t="shared" si="12"/>
        <v>0</v>
      </c>
    </row>
    <row r="827" spans="1:13" x14ac:dyDescent="0.4">
      <c r="A827" s="4">
        <v>12</v>
      </c>
      <c r="B827" s="3" t="s">
        <v>1860</v>
      </c>
      <c r="C827" s="89">
        <v>11413</v>
      </c>
      <c r="D827" s="3" t="s">
        <v>2809</v>
      </c>
      <c r="E827" s="4" t="s">
        <v>953</v>
      </c>
      <c r="F827" s="4" t="s">
        <v>958</v>
      </c>
      <c r="G827" s="4">
        <v>60</v>
      </c>
      <c r="H827" s="135">
        <v>62.8614916286149</v>
      </c>
      <c r="I827" s="135">
        <v>57.753424657534197</v>
      </c>
      <c r="J827" s="135">
        <v>71.424657534246606</v>
      </c>
      <c r="K827" s="135">
        <v>53.86</v>
      </c>
      <c r="L827" s="135">
        <f>VLOOKUP($C827,ข้อมูลพื้นฐานรพ_สป_ณสค61!$C$2:$S$897,17,0)</f>
        <v>58.799086757990871</v>
      </c>
      <c r="M827" s="3">
        <f t="shared" si="12"/>
        <v>0</v>
      </c>
    </row>
    <row r="828" spans="1:13" x14ac:dyDescent="0.4">
      <c r="A828" s="4">
        <v>12</v>
      </c>
      <c r="B828" s="3" t="s">
        <v>1860</v>
      </c>
      <c r="C828" s="89">
        <v>14139</v>
      </c>
      <c r="D828" s="3" t="s">
        <v>2810</v>
      </c>
      <c r="E828" s="4" t="s">
        <v>953</v>
      </c>
      <c r="F828" s="4" t="s">
        <v>958</v>
      </c>
      <c r="G828" s="4">
        <v>30</v>
      </c>
      <c r="H828" s="135">
        <v>61.883561643835598</v>
      </c>
      <c r="I828" s="135">
        <v>62.273972602739697</v>
      </c>
      <c r="J828" s="135">
        <v>72.456621004566202</v>
      </c>
      <c r="K828" s="135">
        <v>72.2</v>
      </c>
      <c r="L828" s="135">
        <f>VLOOKUP($C828,ข้อมูลพื้นฐานรพ_สป_ณสค61!$C$2:$S$897,17,0)</f>
        <v>60.356164383561641</v>
      </c>
      <c r="M828" s="3">
        <f t="shared" si="12"/>
        <v>0</v>
      </c>
    </row>
    <row r="829" spans="1:13" x14ac:dyDescent="0.4">
      <c r="A829" s="4">
        <v>12</v>
      </c>
      <c r="B829" s="3" t="s">
        <v>1860</v>
      </c>
      <c r="C829" s="89">
        <v>28817</v>
      </c>
      <c r="D829" s="3" t="s">
        <v>2811</v>
      </c>
      <c r="E829" s="4" t="s">
        <v>953</v>
      </c>
      <c r="F829" s="4" t="s">
        <v>980</v>
      </c>
      <c r="G829" s="4">
        <v>25</v>
      </c>
      <c r="H829" s="135">
        <v>0</v>
      </c>
      <c r="I829" s="135">
        <v>0</v>
      </c>
      <c r="J829" s="135">
        <v>0</v>
      </c>
      <c r="K829" s="135">
        <v>0</v>
      </c>
      <c r="L829" s="135">
        <f>VLOOKUP($C829,ข้อมูลพื้นฐานรพ_สป_ณสค61!$C$2:$S$897,17,0)</f>
        <v>38.750684931506846</v>
      </c>
      <c r="M829" s="3">
        <f t="shared" si="12"/>
        <v>0</v>
      </c>
    </row>
    <row r="830" spans="1:13" x14ac:dyDescent="0.4">
      <c r="A830" s="4">
        <v>12</v>
      </c>
      <c r="B830" s="3" t="s">
        <v>1871</v>
      </c>
      <c r="C830" s="89">
        <v>10750</v>
      </c>
      <c r="D830" s="3" t="s">
        <v>2812</v>
      </c>
      <c r="E830" s="4" t="s">
        <v>986</v>
      </c>
      <c r="F830" s="4" t="s">
        <v>1013</v>
      </c>
      <c r="G830" s="4">
        <v>407</v>
      </c>
      <c r="H830" s="135">
        <v>91.553046100542204</v>
      </c>
      <c r="I830" s="135">
        <v>90.606653620352205</v>
      </c>
      <c r="J830" s="135">
        <v>79.699079272400596</v>
      </c>
      <c r="K830" s="135">
        <v>76.61</v>
      </c>
      <c r="L830" s="135">
        <f>VLOOKUP($C830,ข้อมูลพื้นฐานรพ_สป_ณสค61!$C$2:$S$897,17,0)</f>
        <v>91.341254080980107</v>
      </c>
      <c r="M830" s="3">
        <f t="shared" si="12"/>
        <v>1</v>
      </c>
    </row>
    <row r="831" spans="1:13" x14ac:dyDescent="0.4">
      <c r="A831" s="4">
        <v>12</v>
      </c>
      <c r="B831" s="3" t="s">
        <v>1871</v>
      </c>
      <c r="C831" s="89">
        <v>10751</v>
      </c>
      <c r="D831" s="3" t="s">
        <v>2813</v>
      </c>
      <c r="E831" s="4" t="s">
        <v>986</v>
      </c>
      <c r="F831" s="4" t="s">
        <v>987</v>
      </c>
      <c r="G831" s="4">
        <v>212</v>
      </c>
      <c r="H831" s="135">
        <v>80.165628891656297</v>
      </c>
      <c r="I831" s="135">
        <v>87.046891464699698</v>
      </c>
      <c r="J831" s="135">
        <v>56.188092729188597</v>
      </c>
      <c r="K831" s="135">
        <v>63.69</v>
      </c>
      <c r="L831" s="135">
        <f>VLOOKUP($C831,ข้อมูลพื้นฐานรพ_สป_ณสค61!$C$2:$S$897,17,0)</f>
        <v>71.497803049883686</v>
      </c>
      <c r="M831" s="3">
        <f t="shared" si="12"/>
        <v>0</v>
      </c>
    </row>
    <row r="832" spans="1:13" x14ac:dyDescent="0.4">
      <c r="A832" s="4">
        <v>12</v>
      </c>
      <c r="B832" s="3" t="s">
        <v>1871</v>
      </c>
      <c r="C832" s="89">
        <v>11435</v>
      </c>
      <c r="D832" s="3" t="s">
        <v>2814</v>
      </c>
      <c r="E832" s="4" t="s">
        <v>953</v>
      </c>
      <c r="F832" s="4" t="s">
        <v>954</v>
      </c>
      <c r="G832" s="4">
        <v>110</v>
      </c>
      <c r="H832" s="135">
        <v>81.648401826484005</v>
      </c>
      <c r="I832" s="135">
        <v>80.374429223744301</v>
      </c>
      <c r="J832" s="135">
        <v>73.246575342465704</v>
      </c>
      <c r="K832" s="135">
        <v>65.52</v>
      </c>
      <c r="L832" s="135">
        <f>VLOOKUP($C832,ข้อมูลพื้นฐานรพ_สป_ณสค61!$C$2:$S$897,17,0)</f>
        <v>46.363636363636367</v>
      </c>
      <c r="M832" s="3">
        <f t="shared" si="12"/>
        <v>0</v>
      </c>
    </row>
    <row r="833" spans="1:13" x14ac:dyDescent="0.4">
      <c r="A833" s="4">
        <v>12</v>
      </c>
      <c r="B833" s="3" t="s">
        <v>1871</v>
      </c>
      <c r="C833" s="89">
        <v>11436</v>
      </c>
      <c r="D833" s="3" t="s">
        <v>2815</v>
      </c>
      <c r="E833" s="4" t="s">
        <v>953</v>
      </c>
      <c r="F833" s="4" t="s">
        <v>958</v>
      </c>
      <c r="G833" s="4">
        <v>30</v>
      </c>
      <c r="H833" s="135">
        <v>107.79379956741199</v>
      </c>
      <c r="I833" s="135">
        <v>142.85844748858401</v>
      </c>
      <c r="J833" s="135">
        <v>125.251141552511</v>
      </c>
      <c r="K833" s="135">
        <v>132.87</v>
      </c>
      <c r="L833" s="135">
        <f>VLOOKUP($C833,ข้อมูลพื้นฐานรพ_สป_ณสค61!$C$2:$S$897,17,0)</f>
        <v>159.97260273972603</v>
      </c>
      <c r="M833" s="3">
        <f t="shared" si="12"/>
        <v>1</v>
      </c>
    </row>
    <row r="834" spans="1:13" x14ac:dyDescent="0.4">
      <c r="A834" s="4">
        <v>12</v>
      </c>
      <c r="B834" s="3" t="s">
        <v>1871</v>
      </c>
      <c r="C834" s="89">
        <v>11437</v>
      </c>
      <c r="D834" s="3" t="s">
        <v>2816</v>
      </c>
      <c r="E834" s="4" t="s">
        <v>953</v>
      </c>
      <c r="F834" s="4" t="s">
        <v>954</v>
      </c>
      <c r="G834" s="4">
        <v>85</v>
      </c>
      <c r="H834" s="135">
        <v>113.89497716895001</v>
      </c>
      <c r="I834" s="135">
        <v>91.084609186140199</v>
      </c>
      <c r="J834" s="135">
        <v>97.205479452054803</v>
      </c>
      <c r="K834" s="135">
        <v>74.900000000000006</v>
      </c>
      <c r="L834" s="135">
        <f>VLOOKUP($C834,ข้อมูลพื้นฐานรพ_สป_ณสค61!$C$2:$S$897,17,0)</f>
        <v>87.809830781627724</v>
      </c>
      <c r="M834" s="3">
        <f t="shared" ref="M834:M897" si="13">IF(L834&gt;=80,1,0)</f>
        <v>1</v>
      </c>
    </row>
    <row r="835" spans="1:13" x14ac:dyDescent="0.4">
      <c r="A835" s="4">
        <v>12</v>
      </c>
      <c r="B835" s="3" t="s">
        <v>1871</v>
      </c>
      <c r="C835" s="89">
        <v>11438</v>
      </c>
      <c r="D835" s="3" t="s">
        <v>2817</v>
      </c>
      <c r="E835" s="4" t="s">
        <v>953</v>
      </c>
      <c r="F835" s="4" t="s">
        <v>958</v>
      </c>
      <c r="G835" s="4">
        <v>82</v>
      </c>
      <c r="H835" s="135">
        <v>78.915216586449503</v>
      </c>
      <c r="I835" s="135">
        <v>110.720282810429</v>
      </c>
      <c r="J835" s="135">
        <v>109.60229783473299</v>
      </c>
      <c r="K835" s="135">
        <v>114.17</v>
      </c>
      <c r="L835" s="135">
        <f>VLOOKUP($C835,ข้อมูลพื้นฐานรพ_สป_ณสค61!$C$2:$S$897,17,0)</f>
        <v>96.872702973605072</v>
      </c>
      <c r="M835" s="3">
        <f t="shared" si="13"/>
        <v>1</v>
      </c>
    </row>
    <row r="836" spans="1:13" x14ac:dyDescent="0.4">
      <c r="A836" s="4">
        <v>12</v>
      </c>
      <c r="B836" s="3" t="s">
        <v>1871</v>
      </c>
      <c r="C836" s="89">
        <v>11439</v>
      </c>
      <c r="D836" s="3" t="s">
        <v>2818</v>
      </c>
      <c r="E836" s="4" t="s">
        <v>953</v>
      </c>
      <c r="F836" s="4" t="s">
        <v>958</v>
      </c>
      <c r="G836" s="4">
        <v>42</v>
      </c>
      <c r="H836" s="135">
        <v>89.255831173639393</v>
      </c>
      <c r="I836" s="135">
        <v>98.206131767775602</v>
      </c>
      <c r="J836" s="135">
        <v>111.043705153294</v>
      </c>
      <c r="K836" s="135">
        <v>93.8</v>
      </c>
      <c r="L836" s="135">
        <f>VLOOKUP($C836,ข้อมูลพื้นฐานรพ_สป_ณสค61!$C$2:$S$897,17,0)</f>
        <v>103.32681017612525</v>
      </c>
      <c r="M836" s="3">
        <f t="shared" si="13"/>
        <v>1</v>
      </c>
    </row>
    <row r="837" spans="1:13" x14ac:dyDescent="0.4">
      <c r="A837" s="4">
        <v>12</v>
      </c>
      <c r="B837" s="3" t="s">
        <v>1871</v>
      </c>
      <c r="C837" s="89">
        <v>11440</v>
      </c>
      <c r="D837" s="3" t="s">
        <v>2819</v>
      </c>
      <c r="E837" s="4" t="s">
        <v>953</v>
      </c>
      <c r="F837" s="4" t="s">
        <v>958</v>
      </c>
      <c r="G837" s="4">
        <v>36</v>
      </c>
      <c r="H837" s="135">
        <v>88.881278538812793</v>
      </c>
      <c r="I837" s="135">
        <v>101.87214611872101</v>
      </c>
      <c r="J837" s="135">
        <v>87.640791476407898</v>
      </c>
      <c r="K837" s="135">
        <v>80.37</v>
      </c>
      <c r="L837" s="135">
        <f>VLOOKUP($C837,ข้อมูลพื้นฐานรพ_สป_ณสค61!$C$2:$S$897,17,0)</f>
        <v>97.952815829528163</v>
      </c>
      <c r="M837" s="3">
        <f t="shared" si="13"/>
        <v>1</v>
      </c>
    </row>
    <row r="838" spans="1:13" x14ac:dyDescent="0.4">
      <c r="A838" s="4">
        <v>12</v>
      </c>
      <c r="B838" s="3" t="s">
        <v>1871</v>
      </c>
      <c r="C838" s="89">
        <v>11441</v>
      </c>
      <c r="D838" s="3" t="s">
        <v>2820</v>
      </c>
      <c r="E838" s="4" t="s">
        <v>953</v>
      </c>
      <c r="F838" s="4" t="s">
        <v>958</v>
      </c>
      <c r="G838" s="4">
        <v>38</v>
      </c>
      <c r="H838" s="135">
        <v>83.534246575342493</v>
      </c>
      <c r="I838" s="135">
        <v>52.126892573900498</v>
      </c>
      <c r="J838" s="135">
        <v>59.899062725306401</v>
      </c>
      <c r="K838" s="135">
        <v>64.260000000000005</v>
      </c>
      <c r="L838" s="135">
        <f>VLOOKUP($C838,ข้อมูลพื้นฐานรพ_สป_ณสค61!$C$2:$S$897,17,0)</f>
        <v>65.717375630857973</v>
      </c>
      <c r="M838" s="3">
        <f t="shared" si="13"/>
        <v>0</v>
      </c>
    </row>
    <row r="839" spans="1:13" x14ac:dyDescent="0.4">
      <c r="A839" s="4">
        <v>12</v>
      </c>
      <c r="B839" s="3" t="s">
        <v>1871</v>
      </c>
      <c r="C839" s="89">
        <v>11442</v>
      </c>
      <c r="D839" s="3" t="s">
        <v>2821</v>
      </c>
      <c r="E839" s="4" t="s">
        <v>953</v>
      </c>
      <c r="F839" s="4" t="s">
        <v>958</v>
      </c>
      <c r="G839" s="4">
        <v>35</v>
      </c>
      <c r="H839" s="135">
        <v>77.686453576864494</v>
      </c>
      <c r="I839" s="135">
        <v>82.551859099804304</v>
      </c>
      <c r="J839" s="135">
        <v>91.663405088062603</v>
      </c>
      <c r="K839" s="135">
        <v>79.86</v>
      </c>
      <c r="L839" s="135">
        <f>VLOOKUP($C839,ข้อมูลพื้นฐานรพ_สป_ณสค61!$C$2:$S$897,17,0)</f>
        <v>77.675146771037177</v>
      </c>
      <c r="M839" s="3">
        <f t="shared" si="13"/>
        <v>0</v>
      </c>
    </row>
    <row r="840" spans="1:13" x14ac:dyDescent="0.4">
      <c r="A840" s="4">
        <v>12</v>
      </c>
      <c r="B840" s="3" t="s">
        <v>1871</v>
      </c>
      <c r="C840" s="89">
        <v>13818</v>
      </c>
      <c r="D840" s="3" t="s">
        <v>2822</v>
      </c>
      <c r="E840" s="4" t="s">
        <v>953</v>
      </c>
      <c r="F840" s="4" t="s">
        <v>958</v>
      </c>
      <c r="G840" s="4">
        <v>37</v>
      </c>
      <c r="H840" s="135">
        <v>93.298208640674403</v>
      </c>
      <c r="I840" s="135">
        <v>33.809700111070001</v>
      </c>
      <c r="J840" s="135">
        <v>110.11477230655299</v>
      </c>
      <c r="K840" s="135">
        <v>105.89</v>
      </c>
      <c r="L840" s="135">
        <f>VLOOKUP($C840,ข้อมูลพื้นฐานรพ_สป_ณสค61!$C$2:$S$897,17,0)</f>
        <v>115.74231766012588</v>
      </c>
      <c r="M840" s="3">
        <f t="shared" si="13"/>
        <v>1</v>
      </c>
    </row>
    <row r="841" spans="1:13" x14ac:dyDescent="0.4">
      <c r="A841" s="4">
        <v>12</v>
      </c>
      <c r="B841" s="3" t="s">
        <v>1871</v>
      </c>
      <c r="C841" s="89">
        <v>15010</v>
      </c>
      <c r="D841" s="3" t="s">
        <v>2823</v>
      </c>
      <c r="E841" s="4" t="s">
        <v>953</v>
      </c>
      <c r="F841" s="4" t="s">
        <v>958</v>
      </c>
      <c r="G841" s="4">
        <v>30</v>
      </c>
      <c r="H841" s="135">
        <v>49.913482335976902</v>
      </c>
      <c r="I841" s="135">
        <v>83.643835616438395</v>
      </c>
      <c r="J841" s="135">
        <v>72.155251141552498</v>
      </c>
      <c r="K841" s="135">
        <v>75.09</v>
      </c>
      <c r="L841" s="135">
        <f>VLOOKUP($C841,ข้อมูลพื้นฐานรพ_สป_ณสค61!$C$2:$S$897,17,0)</f>
        <v>75.223744292237441</v>
      </c>
      <c r="M841" s="3">
        <f t="shared" si="13"/>
        <v>0</v>
      </c>
    </row>
    <row r="842" spans="1:13" x14ac:dyDescent="0.4">
      <c r="A842" s="4">
        <v>12</v>
      </c>
      <c r="B842" s="3" t="s">
        <v>1871</v>
      </c>
      <c r="C842" s="89">
        <v>23771</v>
      </c>
      <c r="D842" s="3" t="s">
        <v>2824</v>
      </c>
      <c r="E842" s="4" t="s">
        <v>953</v>
      </c>
      <c r="F842" s="4" t="s">
        <v>958</v>
      </c>
      <c r="G842" s="4">
        <v>44</v>
      </c>
      <c r="H842" s="135">
        <v>83.980213089802106</v>
      </c>
      <c r="I842" s="135">
        <v>34.345509893455102</v>
      </c>
      <c r="J842" s="135">
        <v>98.926940639269404</v>
      </c>
      <c r="K842" s="135">
        <v>89.89</v>
      </c>
      <c r="L842" s="135">
        <f>VLOOKUP($C842,ข้อมูลพื้นฐานรพ_สป_ณสค61!$C$2:$S$897,17,0)</f>
        <v>89.034869240348698</v>
      </c>
      <c r="M842" s="3">
        <f t="shared" si="13"/>
        <v>1</v>
      </c>
    </row>
    <row r="843" spans="1:13" x14ac:dyDescent="0.4">
      <c r="A843" s="4">
        <v>12</v>
      </c>
      <c r="B843" s="3" t="s">
        <v>1885</v>
      </c>
      <c r="C843" s="89">
        <v>10748</v>
      </c>
      <c r="D843" s="3" t="s">
        <v>2825</v>
      </c>
      <c r="E843" s="4" t="s">
        <v>986</v>
      </c>
      <c r="F843" s="4" t="s">
        <v>1013</v>
      </c>
      <c r="G843" s="4">
        <v>504</v>
      </c>
      <c r="H843" s="135">
        <v>113.176777560339</v>
      </c>
      <c r="I843" s="135">
        <v>88.745379430310905</v>
      </c>
      <c r="J843" s="135">
        <v>39.6950424005218</v>
      </c>
      <c r="K843" s="135">
        <v>74.89</v>
      </c>
      <c r="L843" s="135">
        <f>VLOOKUP($C843,ข้อมูลพื้นฐานรพ_สป_ณสค61!$C$2:$S$897,17,0)</f>
        <v>99.854316155686021</v>
      </c>
      <c r="M843" s="3">
        <f t="shared" si="13"/>
        <v>1</v>
      </c>
    </row>
    <row r="844" spans="1:13" x14ac:dyDescent="0.4">
      <c r="A844" s="4">
        <v>12</v>
      </c>
      <c r="B844" s="3" t="s">
        <v>1885</v>
      </c>
      <c r="C844" s="89">
        <v>11423</v>
      </c>
      <c r="D844" s="3" t="s">
        <v>2826</v>
      </c>
      <c r="E844" s="4" t="s">
        <v>953</v>
      </c>
      <c r="F844" s="4" t="s">
        <v>954</v>
      </c>
      <c r="G844" s="4">
        <v>104</v>
      </c>
      <c r="H844" s="135">
        <v>61.762381454162302</v>
      </c>
      <c r="I844" s="135">
        <v>69.531085353003206</v>
      </c>
      <c r="J844" s="135">
        <v>44.180716543730199</v>
      </c>
      <c r="K844" s="135">
        <v>47.74</v>
      </c>
      <c r="L844" s="135">
        <f>VLOOKUP($C844,ข้อมูลพื้นฐานรพ_สป_ณสค61!$C$2:$S$897,17,0)</f>
        <v>62.020547945205479</v>
      </c>
      <c r="M844" s="3">
        <f t="shared" si="13"/>
        <v>0</v>
      </c>
    </row>
    <row r="845" spans="1:13" x14ac:dyDescent="0.4">
      <c r="A845" s="4">
        <v>12</v>
      </c>
      <c r="B845" s="3" t="s">
        <v>1885</v>
      </c>
      <c r="C845" s="89">
        <v>11424</v>
      </c>
      <c r="D845" s="3" t="s">
        <v>2827</v>
      </c>
      <c r="E845" s="4" t="s">
        <v>953</v>
      </c>
      <c r="F845" s="4" t="s">
        <v>958</v>
      </c>
      <c r="G845" s="4">
        <v>44</v>
      </c>
      <c r="H845" s="135">
        <v>68.577833125778298</v>
      </c>
      <c r="I845" s="135">
        <v>92.988792029887904</v>
      </c>
      <c r="J845" s="135">
        <v>55.442092154420898</v>
      </c>
      <c r="K845" s="135">
        <v>72.349999999999994</v>
      </c>
      <c r="L845" s="135">
        <f>VLOOKUP($C845,ข้อมูลพื้นฐานรพ_สป_ณสค61!$C$2:$S$897,17,0)</f>
        <v>71.270236612702362</v>
      </c>
      <c r="M845" s="3">
        <f t="shared" si="13"/>
        <v>0</v>
      </c>
    </row>
    <row r="846" spans="1:13" x14ac:dyDescent="0.4">
      <c r="A846" s="4">
        <v>12</v>
      </c>
      <c r="B846" s="3" t="s">
        <v>1885</v>
      </c>
      <c r="C846" s="89">
        <v>11425</v>
      </c>
      <c r="D846" s="3" t="s">
        <v>2828</v>
      </c>
      <c r="E846" s="4" t="s">
        <v>953</v>
      </c>
      <c r="F846" s="4" t="s">
        <v>958</v>
      </c>
      <c r="G846" s="4">
        <v>30</v>
      </c>
      <c r="H846" s="135">
        <v>66.321917808219197</v>
      </c>
      <c r="I846" s="135">
        <v>70.360490266762795</v>
      </c>
      <c r="J846" s="135">
        <v>44.744051910598401</v>
      </c>
      <c r="K846" s="135">
        <v>46.83</v>
      </c>
      <c r="L846" s="135">
        <f>VLOOKUP($C846,ข้อมูลพื้นฐานรพ_สป_ณสค61!$C$2:$S$897,17,0)</f>
        <v>65.305936073059357</v>
      </c>
      <c r="M846" s="3">
        <f t="shared" si="13"/>
        <v>0</v>
      </c>
    </row>
    <row r="847" spans="1:13" x14ac:dyDescent="0.4">
      <c r="A847" s="4">
        <v>12</v>
      </c>
      <c r="B847" s="3" t="s">
        <v>1885</v>
      </c>
      <c r="C847" s="89">
        <v>11426</v>
      </c>
      <c r="D847" s="3" t="s">
        <v>2829</v>
      </c>
      <c r="E847" s="4" t="s">
        <v>953</v>
      </c>
      <c r="F847" s="4" t="s">
        <v>958</v>
      </c>
      <c r="G847" s="4">
        <v>42</v>
      </c>
      <c r="H847" s="135">
        <v>77.129810828440995</v>
      </c>
      <c r="I847" s="135">
        <v>79.543378995433798</v>
      </c>
      <c r="J847" s="135">
        <v>54.977168949771702</v>
      </c>
      <c r="K847" s="135">
        <v>76.61</v>
      </c>
      <c r="L847" s="135">
        <f>VLOOKUP($C847,ข้อมูลพื้นฐานรพ_สป_ณสค61!$C$2:$S$897,17,0)</f>
        <v>82.92889758643183</v>
      </c>
      <c r="M847" s="3">
        <f t="shared" si="13"/>
        <v>1</v>
      </c>
    </row>
    <row r="848" spans="1:13" x14ac:dyDescent="0.4">
      <c r="A848" s="4">
        <v>12</v>
      </c>
      <c r="B848" s="3" t="s">
        <v>1885</v>
      </c>
      <c r="C848" s="89">
        <v>11427</v>
      </c>
      <c r="D848" s="3" t="s">
        <v>2830</v>
      </c>
      <c r="E848" s="4" t="s">
        <v>953</v>
      </c>
      <c r="F848" s="4" t="s">
        <v>958</v>
      </c>
      <c r="G848" s="4">
        <v>30</v>
      </c>
      <c r="H848" s="135">
        <v>83.835616438356197</v>
      </c>
      <c r="I848" s="135">
        <v>31.3607305936073</v>
      </c>
      <c r="J848" s="135">
        <v>78.109589041095902</v>
      </c>
      <c r="K848" s="135">
        <v>74.23</v>
      </c>
      <c r="L848" s="135">
        <f>VLOOKUP($C848,ข้อมูลพื้นฐานรพ_สป_ณสค61!$C$2:$S$897,17,0)</f>
        <v>66.465753424657535</v>
      </c>
      <c r="M848" s="3">
        <f t="shared" si="13"/>
        <v>0</v>
      </c>
    </row>
    <row r="849" spans="1:13" x14ac:dyDescent="0.4">
      <c r="A849" s="4">
        <v>12</v>
      </c>
      <c r="B849" s="3" t="s">
        <v>1885</v>
      </c>
      <c r="C849" s="89">
        <v>11428</v>
      </c>
      <c r="D849" s="3" t="s">
        <v>2831</v>
      </c>
      <c r="E849" s="4" t="s">
        <v>953</v>
      </c>
      <c r="F849" s="4" t="s">
        <v>958</v>
      </c>
      <c r="G849" s="4">
        <v>30</v>
      </c>
      <c r="H849" s="135">
        <v>57.753424657534197</v>
      </c>
      <c r="I849" s="135">
        <v>55.424657534246599</v>
      </c>
      <c r="J849" s="135">
        <v>52.5479452054795</v>
      </c>
      <c r="K849" s="135">
        <v>39.22</v>
      </c>
      <c r="L849" s="135">
        <f>VLOOKUP($C849,ข้อมูลพื้นฐานรพ_สป_ณสค61!$C$2:$S$897,17,0)</f>
        <v>52.739726027397261</v>
      </c>
      <c r="M849" s="3">
        <f t="shared" si="13"/>
        <v>0</v>
      </c>
    </row>
    <row r="850" spans="1:13" x14ac:dyDescent="0.4">
      <c r="A850" s="4">
        <v>12</v>
      </c>
      <c r="B850" s="3" t="s">
        <v>1885</v>
      </c>
      <c r="C850" s="89">
        <v>11429</v>
      </c>
      <c r="D850" s="3" t="s">
        <v>2832</v>
      </c>
      <c r="E850" s="4" t="s">
        <v>953</v>
      </c>
      <c r="F850" s="4" t="s">
        <v>958</v>
      </c>
      <c r="G850" s="4">
        <v>62</v>
      </c>
      <c r="H850" s="135">
        <v>82.387475538160501</v>
      </c>
      <c r="I850" s="135">
        <v>73.592576226248298</v>
      </c>
      <c r="J850" s="135">
        <v>55.072912063632302</v>
      </c>
      <c r="K850" s="135">
        <v>53.04</v>
      </c>
      <c r="L850" s="135">
        <f>VLOOKUP($C850,ข้อมูลพื้นฐานรพ_สป_ณสค61!$C$2:$S$897,17,0)</f>
        <v>83.561643835616437</v>
      </c>
      <c r="M850" s="3">
        <f t="shared" si="13"/>
        <v>1</v>
      </c>
    </row>
    <row r="851" spans="1:13" x14ac:dyDescent="0.4">
      <c r="A851" s="4">
        <v>12</v>
      </c>
      <c r="B851" s="3" t="s">
        <v>1885</v>
      </c>
      <c r="C851" s="89">
        <v>11430</v>
      </c>
      <c r="D851" s="3" t="s">
        <v>2833</v>
      </c>
      <c r="E851" s="4" t="s">
        <v>953</v>
      </c>
      <c r="F851" s="4" t="s">
        <v>958</v>
      </c>
      <c r="G851" s="4">
        <v>49</v>
      </c>
      <c r="H851" s="135">
        <v>95.062901873078005</v>
      </c>
      <c r="I851" s="135">
        <v>95.739446463516899</v>
      </c>
      <c r="J851" s="135">
        <v>66.368465194296903</v>
      </c>
      <c r="K851" s="135">
        <v>67.58</v>
      </c>
      <c r="L851" s="135">
        <f>VLOOKUP($C851,ข้อมูลพื้นฐานรพ_สป_ณสค61!$C$2:$S$897,17,0)</f>
        <v>102.15823315627621</v>
      </c>
      <c r="M851" s="3">
        <f t="shared" si="13"/>
        <v>1</v>
      </c>
    </row>
    <row r="852" spans="1:13" x14ac:dyDescent="0.4">
      <c r="A852" s="4">
        <v>12</v>
      </c>
      <c r="B852" s="3" t="s">
        <v>1885</v>
      </c>
      <c r="C852" s="89">
        <v>11431</v>
      </c>
      <c r="D852" s="3" t="s">
        <v>2834</v>
      </c>
      <c r="E852" s="4" t="s">
        <v>953</v>
      </c>
      <c r="F852" s="4" t="s">
        <v>958</v>
      </c>
      <c r="G852" s="4">
        <v>30</v>
      </c>
      <c r="H852" s="135">
        <v>71.9025875190259</v>
      </c>
      <c r="I852" s="135">
        <v>82.2222222222222</v>
      </c>
      <c r="J852" s="135">
        <v>79.5281582952816</v>
      </c>
      <c r="K852" s="135">
        <v>73.12</v>
      </c>
      <c r="L852" s="135">
        <f>VLOOKUP($C852,ข้อมูลพื้นฐานรพ_สป_ณสค61!$C$2:$S$897,17,0)</f>
        <v>55.598173515981735</v>
      </c>
      <c r="M852" s="3">
        <f t="shared" si="13"/>
        <v>0</v>
      </c>
    </row>
    <row r="853" spans="1:13" x14ac:dyDescent="0.4">
      <c r="A853" s="4">
        <v>12</v>
      </c>
      <c r="B853" s="3" t="s">
        <v>1885</v>
      </c>
      <c r="C853" s="89">
        <v>11460</v>
      </c>
      <c r="D853" s="3" t="s">
        <v>2835</v>
      </c>
      <c r="E853" s="4" t="s">
        <v>953</v>
      </c>
      <c r="F853" s="4" t="s">
        <v>961</v>
      </c>
      <c r="G853" s="4">
        <v>80</v>
      </c>
      <c r="H853" s="135">
        <v>70.320638265843698</v>
      </c>
      <c r="I853" s="135">
        <v>79.459560893225699</v>
      </c>
      <c r="J853" s="135">
        <v>50.684931506849303</v>
      </c>
      <c r="K853" s="135">
        <v>63.43</v>
      </c>
      <c r="L853" s="135">
        <f>VLOOKUP($C853,ข้อมูลพื้นฐานรพ_สป_ณสค61!$C$2:$S$897,17,0)</f>
        <v>100.18835616438356</v>
      </c>
      <c r="M853" s="3">
        <f t="shared" si="13"/>
        <v>1</v>
      </c>
    </row>
    <row r="854" spans="1:13" x14ac:dyDescent="0.4">
      <c r="A854" s="4">
        <v>12</v>
      </c>
      <c r="B854" s="3" t="s">
        <v>1885</v>
      </c>
      <c r="C854" s="89">
        <v>11464</v>
      </c>
      <c r="D854" s="3" t="s">
        <v>2836</v>
      </c>
      <c r="E854" s="4" t="s">
        <v>953</v>
      </c>
      <c r="F854" s="4" t="s">
        <v>958</v>
      </c>
      <c r="G854" s="4">
        <v>32</v>
      </c>
      <c r="H854" s="135">
        <v>63.5342465753425</v>
      </c>
      <c r="I854" s="135">
        <v>60.385273972602697</v>
      </c>
      <c r="J854" s="135">
        <v>58.681506849315099</v>
      </c>
      <c r="K854" s="135">
        <v>57</v>
      </c>
      <c r="L854" s="135">
        <f>VLOOKUP($C854,ข้อมูลพื้นฐานรพ_สป_ณสค61!$C$2:$S$897,17,0)</f>
        <v>69.520547945205479</v>
      </c>
      <c r="M854" s="3">
        <f t="shared" si="13"/>
        <v>0</v>
      </c>
    </row>
    <row r="855" spans="1:13" x14ac:dyDescent="0.4">
      <c r="A855" s="4">
        <v>12</v>
      </c>
      <c r="B855" s="3" t="s">
        <v>1898</v>
      </c>
      <c r="C855" s="89">
        <v>10747</v>
      </c>
      <c r="D855" s="3" t="s">
        <v>2837</v>
      </c>
      <c r="E855" s="4" t="s">
        <v>986</v>
      </c>
      <c r="F855" s="4" t="s">
        <v>1013</v>
      </c>
      <c r="G855" s="4">
        <v>445</v>
      </c>
      <c r="H855" s="135">
        <v>86.482376481453002</v>
      </c>
      <c r="I855" s="135">
        <v>87.990149299676801</v>
      </c>
      <c r="J855" s="135">
        <v>101.529936893951</v>
      </c>
      <c r="K855" s="135">
        <v>86.89</v>
      </c>
      <c r="L855" s="135">
        <f>VLOOKUP($C855,ข้อมูลพื้นฐานรพ_สป_ณสค61!$C$2:$S$897,17,0)</f>
        <v>104.51223641680775</v>
      </c>
      <c r="M855" s="3">
        <f t="shared" si="13"/>
        <v>1</v>
      </c>
    </row>
    <row r="856" spans="1:13" x14ac:dyDescent="0.4">
      <c r="A856" s="4">
        <v>12</v>
      </c>
      <c r="B856" s="3" t="s">
        <v>1898</v>
      </c>
      <c r="C856" s="89">
        <v>11414</v>
      </c>
      <c r="D856" s="3" t="s">
        <v>2838</v>
      </c>
      <c r="E856" s="4" t="s">
        <v>953</v>
      </c>
      <c r="F856" s="4" t="s">
        <v>958</v>
      </c>
      <c r="G856" s="4">
        <v>30</v>
      </c>
      <c r="H856" s="135">
        <v>52.1461187214612</v>
      </c>
      <c r="I856" s="135">
        <v>53.598173515981699</v>
      </c>
      <c r="J856" s="135">
        <v>68.602739726027394</v>
      </c>
      <c r="K856" s="135">
        <v>36.79</v>
      </c>
      <c r="L856" s="135">
        <f>VLOOKUP($C856,ข้อมูลพื้นฐานรพ_สป_ณสค61!$C$2:$S$897,17,0)</f>
        <v>57.00456621004566</v>
      </c>
      <c r="M856" s="3">
        <f t="shared" si="13"/>
        <v>0</v>
      </c>
    </row>
    <row r="857" spans="1:13" x14ac:dyDescent="0.4">
      <c r="A857" s="4">
        <v>12</v>
      </c>
      <c r="B857" s="3" t="s">
        <v>1898</v>
      </c>
      <c r="C857" s="89">
        <v>11415</v>
      </c>
      <c r="D857" s="3" t="s">
        <v>2839</v>
      </c>
      <c r="E857" s="4" t="s">
        <v>953</v>
      </c>
      <c r="F857" s="4" t="s">
        <v>958</v>
      </c>
      <c r="G857" s="4">
        <v>30</v>
      </c>
      <c r="H857" s="135">
        <v>80.231164383561605</v>
      </c>
      <c r="I857" s="135">
        <v>68.013698630137</v>
      </c>
      <c r="J857" s="135">
        <v>21.883561643835598</v>
      </c>
      <c r="K857" s="135">
        <v>56.01</v>
      </c>
      <c r="L857" s="135">
        <f>VLOOKUP($C857,ข้อมูลพื้นฐานรพ_สป_ณสค61!$C$2:$S$897,17,0)</f>
        <v>71.716894977168948</v>
      </c>
      <c r="M857" s="3">
        <f t="shared" si="13"/>
        <v>0</v>
      </c>
    </row>
    <row r="858" spans="1:13" x14ac:dyDescent="0.4">
      <c r="A858" s="4">
        <v>12</v>
      </c>
      <c r="B858" s="3" t="s">
        <v>1898</v>
      </c>
      <c r="C858" s="89">
        <v>11416</v>
      </c>
      <c r="D858" s="3" t="s">
        <v>2840</v>
      </c>
      <c r="E858" s="4" t="s">
        <v>953</v>
      </c>
      <c r="F858" s="4" t="s">
        <v>954</v>
      </c>
      <c r="G858" s="4">
        <v>30</v>
      </c>
      <c r="H858" s="135">
        <v>74.420091324200897</v>
      </c>
      <c r="I858" s="135">
        <v>65.808219178082197</v>
      </c>
      <c r="J858" s="135">
        <v>54.913242009132397</v>
      </c>
      <c r="K858" s="135">
        <v>65.680000000000007</v>
      </c>
      <c r="L858" s="135">
        <f>VLOOKUP($C858,ข้อมูลพื้นฐานรพ_สป_ณสค61!$C$2:$S$897,17,0)</f>
        <v>73.625570776255714</v>
      </c>
      <c r="M858" s="3">
        <f t="shared" si="13"/>
        <v>0</v>
      </c>
    </row>
    <row r="859" spans="1:13" x14ac:dyDescent="0.4">
      <c r="A859" s="4">
        <v>12</v>
      </c>
      <c r="B859" s="3" t="s">
        <v>1898</v>
      </c>
      <c r="C859" s="89">
        <v>11417</v>
      </c>
      <c r="D859" s="3" t="s">
        <v>2841</v>
      </c>
      <c r="E859" s="4" t="s">
        <v>953</v>
      </c>
      <c r="F859" s="4" t="s">
        <v>961</v>
      </c>
      <c r="G859" s="4">
        <v>90</v>
      </c>
      <c r="H859" s="135">
        <v>45.366818873668201</v>
      </c>
      <c r="I859" s="135">
        <v>54.773211567732098</v>
      </c>
      <c r="J859" s="135">
        <v>58.949771689497702</v>
      </c>
      <c r="K859" s="135">
        <v>60.47</v>
      </c>
      <c r="L859" s="135">
        <f>VLOOKUP($C859,ข้อมูลพื้นฐานรพ_สป_ณสค61!$C$2:$S$897,17,0)</f>
        <v>71.841704718417049</v>
      </c>
      <c r="M859" s="3">
        <f t="shared" si="13"/>
        <v>0</v>
      </c>
    </row>
    <row r="860" spans="1:13" x14ac:dyDescent="0.4">
      <c r="A860" s="4">
        <v>12</v>
      </c>
      <c r="B860" s="3" t="s">
        <v>1898</v>
      </c>
      <c r="C860" s="89">
        <v>11418</v>
      </c>
      <c r="D860" s="3" t="s">
        <v>2842</v>
      </c>
      <c r="E860" s="4" t="s">
        <v>953</v>
      </c>
      <c r="F860" s="4" t="s">
        <v>958</v>
      </c>
      <c r="G860" s="4">
        <v>30</v>
      </c>
      <c r="H860" s="135">
        <v>76.703196347032005</v>
      </c>
      <c r="I860" s="135">
        <v>78.712328767123296</v>
      </c>
      <c r="J860" s="135">
        <v>77.470319634703202</v>
      </c>
      <c r="K860" s="135">
        <v>80.430000000000007</v>
      </c>
      <c r="L860" s="135">
        <f>VLOOKUP($C860,ข้อมูลพื้นฐานรพ_สป_ณสค61!$C$2:$S$897,17,0)</f>
        <v>89.305936073059357</v>
      </c>
      <c r="M860" s="3">
        <f t="shared" si="13"/>
        <v>1</v>
      </c>
    </row>
    <row r="861" spans="1:13" x14ac:dyDescent="0.4">
      <c r="A861" s="4">
        <v>12</v>
      </c>
      <c r="B861" s="3" t="s">
        <v>1898</v>
      </c>
      <c r="C861" s="89">
        <v>11419</v>
      </c>
      <c r="D861" s="3" t="s">
        <v>2843</v>
      </c>
      <c r="E861" s="4" t="s">
        <v>953</v>
      </c>
      <c r="F861" s="4" t="s">
        <v>958</v>
      </c>
      <c r="G861" s="4">
        <v>30</v>
      </c>
      <c r="H861" s="135">
        <v>46.931506849315099</v>
      </c>
      <c r="I861" s="135">
        <v>51.899543378995403</v>
      </c>
      <c r="J861" s="135">
        <v>31.908675799086801</v>
      </c>
      <c r="K861" s="135">
        <v>38.409999999999997</v>
      </c>
      <c r="L861" s="135">
        <f>VLOOKUP($C861,ข้อมูลพื้นฐานรพ_สป_ณสค61!$C$2:$S$897,17,0)</f>
        <v>37.06849315068493</v>
      </c>
      <c r="M861" s="3">
        <f t="shared" si="13"/>
        <v>0</v>
      </c>
    </row>
    <row r="862" spans="1:13" x14ac:dyDescent="0.4">
      <c r="A862" s="4">
        <v>12</v>
      </c>
      <c r="B862" s="3" t="s">
        <v>1898</v>
      </c>
      <c r="C862" s="89">
        <v>11420</v>
      </c>
      <c r="D862" s="3" t="s">
        <v>2844</v>
      </c>
      <c r="E862" s="4" t="s">
        <v>953</v>
      </c>
      <c r="F862" s="4" t="s">
        <v>958</v>
      </c>
      <c r="G862" s="4">
        <v>30</v>
      </c>
      <c r="H862" s="135">
        <v>66.6392694063927</v>
      </c>
      <c r="I862" s="135">
        <v>60.913242009132397</v>
      </c>
      <c r="J862" s="135">
        <v>60.191780821917803</v>
      </c>
      <c r="K862" s="135">
        <v>44.51</v>
      </c>
      <c r="L862" s="135">
        <f>VLOOKUP($C862,ข้อมูลพื้นฐานรพ_สป_ณสค61!$C$2:$S$897,17,0)</f>
        <v>56.19178082191781</v>
      </c>
      <c r="M862" s="3">
        <f t="shared" si="13"/>
        <v>0</v>
      </c>
    </row>
    <row r="863" spans="1:13" x14ac:dyDescent="0.4">
      <c r="A863" s="4">
        <v>12</v>
      </c>
      <c r="B863" s="3" t="s">
        <v>1898</v>
      </c>
      <c r="C863" s="89">
        <v>11421</v>
      </c>
      <c r="D863" s="3" t="s">
        <v>2845</v>
      </c>
      <c r="E863" s="4" t="s">
        <v>953</v>
      </c>
      <c r="F863" s="4" t="s">
        <v>958</v>
      </c>
      <c r="G863" s="4">
        <v>30</v>
      </c>
      <c r="H863" s="135">
        <v>50.748858447488601</v>
      </c>
      <c r="I863" s="135">
        <v>46.513477684489601</v>
      </c>
      <c r="J863" s="135">
        <v>55.669465311533401</v>
      </c>
      <c r="K863" s="135">
        <v>48.45</v>
      </c>
      <c r="L863" s="135">
        <f>VLOOKUP($C863,ข้อมูลพื้นฐานรพ_สป_ณสค61!$C$2:$S$897,17,0)</f>
        <v>58.374429223744293</v>
      </c>
      <c r="M863" s="3">
        <f t="shared" si="13"/>
        <v>0</v>
      </c>
    </row>
    <row r="864" spans="1:13" x14ac:dyDescent="0.4">
      <c r="A864" s="4">
        <v>12</v>
      </c>
      <c r="B864" s="3" t="s">
        <v>1898</v>
      </c>
      <c r="C864" s="89">
        <v>11422</v>
      </c>
      <c r="D864" s="3" t="s">
        <v>2846</v>
      </c>
      <c r="E864" s="4" t="s">
        <v>953</v>
      </c>
      <c r="F864" s="4" t="s">
        <v>958</v>
      </c>
      <c r="G864" s="4">
        <v>30</v>
      </c>
      <c r="H864" s="135">
        <v>77.552511415525103</v>
      </c>
      <c r="I864" s="135">
        <v>69.972602739726</v>
      </c>
      <c r="J864" s="135">
        <v>69.315068493150704</v>
      </c>
      <c r="K864" s="135">
        <v>82.1</v>
      </c>
      <c r="L864" s="135">
        <f>VLOOKUP($C864,ข้อมูลพื้นฐานรพ_สป_ณสค61!$C$2:$S$897,17,0)</f>
        <v>101.8082191780822</v>
      </c>
      <c r="M864" s="3">
        <f t="shared" si="13"/>
        <v>1</v>
      </c>
    </row>
    <row r="865" spans="1:13" x14ac:dyDescent="0.4">
      <c r="A865" s="4">
        <v>12</v>
      </c>
      <c r="B865" s="3" t="s">
        <v>1898</v>
      </c>
      <c r="C865" s="89">
        <v>24673</v>
      </c>
      <c r="D865" s="3" t="s">
        <v>2847</v>
      </c>
      <c r="E865" s="4" t="s">
        <v>953</v>
      </c>
      <c r="F865" s="4" t="s">
        <v>980</v>
      </c>
      <c r="G865" s="4">
        <v>30</v>
      </c>
      <c r="H865" s="135">
        <v>22.904109589041099</v>
      </c>
      <c r="I865" s="135">
        <v>12.6027397260274</v>
      </c>
      <c r="J865" s="135">
        <v>49.671232876712303</v>
      </c>
      <c r="K865" s="135">
        <v>61.63</v>
      </c>
      <c r="L865" s="135">
        <f>VLOOKUP($C865,ข้อมูลพื้นฐานรพ_สป_ณสค61!$C$2:$S$897,17,0)</f>
        <v>53.095890410958901</v>
      </c>
      <c r="M865" s="3">
        <f t="shared" si="13"/>
        <v>0</v>
      </c>
    </row>
    <row r="866" spans="1:13" x14ac:dyDescent="0.4">
      <c r="A866" s="4">
        <v>12</v>
      </c>
      <c r="B866" s="3" t="s">
        <v>1910</v>
      </c>
      <c r="C866" s="89">
        <v>10684</v>
      </c>
      <c r="D866" s="3" t="s">
        <v>2848</v>
      </c>
      <c r="E866" s="4" t="s">
        <v>949</v>
      </c>
      <c r="F866" s="4" t="s">
        <v>950</v>
      </c>
      <c r="G866" s="4">
        <v>479</v>
      </c>
      <c r="H866" s="135">
        <v>106.321388737953</v>
      </c>
      <c r="I866" s="135">
        <v>105.454285469157</v>
      </c>
      <c r="J866" s="135">
        <v>56.015099951382702</v>
      </c>
      <c r="K866" s="135">
        <v>73.239999999999995</v>
      </c>
      <c r="L866" s="135">
        <f>VLOOKUP($C866,ข้อมูลพื้นฐานรพ_สป_ณสค61!$C$2:$S$897,17,0)</f>
        <v>94.982697972373956</v>
      </c>
      <c r="M866" s="3">
        <f t="shared" si="13"/>
        <v>1</v>
      </c>
    </row>
    <row r="867" spans="1:13" x14ac:dyDescent="0.4">
      <c r="A867" s="4">
        <v>12</v>
      </c>
      <c r="B867" s="3" t="s">
        <v>1910</v>
      </c>
      <c r="C867" s="89">
        <v>10749</v>
      </c>
      <c r="D867" s="3" t="s">
        <v>2849</v>
      </c>
      <c r="E867" s="4" t="s">
        <v>986</v>
      </c>
      <c r="F867" s="4" t="s">
        <v>987</v>
      </c>
      <c r="G867" s="4">
        <v>170</v>
      </c>
      <c r="H867" s="135">
        <v>62.0419016921837</v>
      </c>
      <c r="I867" s="135">
        <v>59.580983078162802</v>
      </c>
      <c r="J867" s="135">
        <v>48.335213537469798</v>
      </c>
      <c r="K867" s="135">
        <v>44.28</v>
      </c>
      <c r="L867" s="135">
        <f>VLOOKUP($C867,ข้อมูลพื้นฐานรพ_สป_ณสค61!$C$2:$S$897,17,0)</f>
        <v>59.327961321514906</v>
      </c>
      <c r="M867" s="3">
        <f t="shared" si="13"/>
        <v>0</v>
      </c>
    </row>
    <row r="868" spans="1:13" x14ac:dyDescent="0.4">
      <c r="A868" s="4">
        <v>12</v>
      </c>
      <c r="B868" s="3" t="s">
        <v>1910</v>
      </c>
      <c r="C868" s="89">
        <v>11432</v>
      </c>
      <c r="D868" s="3" t="s">
        <v>2850</v>
      </c>
      <c r="E868" s="4" t="s">
        <v>953</v>
      </c>
      <c r="F868" s="4" t="s">
        <v>958</v>
      </c>
      <c r="G868" s="4">
        <v>60</v>
      </c>
      <c r="H868" s="135">
        <v>50.611872146118699</v>
      </c>
      <c r="I868" s="135">
        <v>69.803652968036502</v>
      </c>
      <c r="J868" s="135">
        <v>46.164383561643803</v>
      </c>
      <c r="K868" s="135">
        <v>65.23</v>
      </c>
      <c r="L868" s="135">
        <f>VLOOKUP($C868,ข้อมูลพื้นฐานรพ_สป_ณสค61!$C$2:$S$897,17,0)</f>
        <v>77.041095890410958</v>
      </c>
      <c r="M868" s="3">
        <f t="shared" si="13"/>
        <v>0</v>
      </c>
    </row>
    <row r="869" spans="1:13" x14ac:dyDescent="0.4">
      <c r="A869" s="4">
        <v>12</v>
      </c>
      <c r="B869" s="3" t="s">
        <v>1910</v>
      </c>
      <c r="C869" s="89">
        <v>11433</v>
      </c>
      <c r="D869" s="3" t="s">
        <v>2851</v>
      </c>
      <c r="E869" s="4" t="s">
        <v>953</v>
      </c>
      <c r="F869" s="4" t="s">
        <v>958</v>
      </c>
      <c r="G869" s="4">
        <v>29</v>
      </c>
      <c r="H869" s="135">
        <v>92.821917808219197</v>
      </c>
      <c r="I869" s="135">
        <v>97.931034482758605</v>
      </c>
      <c r="J869" s="135">
        <v>73.396315540859703</v>
      </c>
      <c r="K869" s="135">
        <v>74.73</v>
      </c>
      <c r="L869" s="135">
        <f>VLOOKUP($C869,ข้อมูลพื้นฐานรพ_สป_ณสค61!$C$2:$S$897,17,0)</f>
        <v>85.422768068020787</v>
      </c>
      <c r="M869" s="3">
        <f t="shared" si="13"/>
        <v>1</v>
      </c>
    </row>
    <row r="870" spans="1:13" x14ac:dyDescent="0.4">
      <c r="A870" s="4">
        <v>12</v>
      </c>
      <c r="B870" s="3" t="s">
        <v>1910</v>
      </c>
      <c r="C870" s="89">
        <v>11434</v>
      </c>
      <c r="D870" s="3" t="s">
        <v>2852</v>
      </c>
      <c r="E870" s="4" t="s">
        <v>953</v>
      </c>
      <c r="F870" s="4" t="s">
        <v>954</v>
      </c>
      <c r="G870" s="4">
        <v>89</v>
      </c>
      <c r="H870" s="135">
        <v>85.584377732439506</v>
      </c>
      <c r="I870" s="135">
        <v>84.014160381714603</v>
      </c>
      <c r="J870" s="135">
        <v>59.175003847929801</v>
      </c>
      <c r="K870" s="135">
        <v>77.39</v>
      </c>
      <c r="L870" s="135">
        <f>VLOOKUP($C870,ข้อมูลพื้นฐานรพ_สป_ณสค61!$C$2:$S$897,17,0)</f>
        <v>71.750038479298141</v>
      </c>
      <c r="M870" s="3">
        <f t="shared" si="13"/>
        <v>0</v>
      </c>
    </row>
    <row r="871" spans="1:13" x14ac:dyDescent="0.4">
      <c r="A871" s="4">
        <v>12</v>
      </c>
      <c r="B871" s="3" t="s">
        <v>1910</v>
      </c>
      <c r="C871" s="89">
        <v>11461</v>
      </c>
      <c r="D871" s="3" t="s">
        <v>2853</v>
      </c>
      <c r="E871" s="4" t="s">
        <v>953</v>
      </c>
      <c r="F871" s="4" t="s">
        <v>954</v>
      </c>
      <c r="G871" s="4">
        <v>72</v>
      </c>
      <c r="H871" s="135">
        <v>73.7366818873668</v>
      </c>
      <c r="I871" s="135">
        <v>76.993911719939106</v>
      </c>
      <c r="J871" s="135">
        <v>28.546423135464199</v>
      </c>
      <c r="K871" s="135">
        <v>48.21</v>
      </c>
      <c r="L871" s="135">
        <f>VLOOKUP($C871,ข้อมูลพื้นฐานรพ_สป_ณสค61!$C$2:$S$897,17,0)</f>
        <v>88.691019786910203</v>
      </c>
      <c r="M871" s="3">
        <f t="shared" si="13"/>
        <v>1</v>
      </c>
    </row>
    <row r="872" spans="1:13" x14ac:dyDescent="0.4">
      <c r="A872" s="4">
        <v>12</v>
      </c>
      <c r="B872" s="3" t="s">
        <v>1910</v>
      </c>
      <c r="C872" s="89">
        <v>13806</v>
      </c>
      <c r="D872" s="3" t="s">
        <v>2854</v>
      </c>
      <c r="E872" s="4" t="s">
        <v>953</v>
      </c>
      <c r="F872" s="4" t="s">
        <v>958</v>
      </c>
      <c r="G872" s="4">
        <v>30</v>
      </c>
      <c r="H872" s="135">
        <v>55.059360730593603</v>
      </c>
      <c r="I872" s="135">
        <v>68.745205479452096</v>
      </c>
      <c r="J872" s="135">
        <v>27.627397260274002</v>
      </c>
      <c r="K872" s="135">
        <v>80.7</v>
      </c>
      <c r="L872" s="135">
        <f>VLOOKUP($C872,ข้อมูลพื้นฐานรพ_สป_ณสค61!$C$2:$S$897,17,0)</f>
        <v>77.004566210045667</v>
      </c>
      <c r="M872" s="3">
        <f t="shared" si="13"/>
        <v>0</v>
      </c>
    </row>
    <row r="873" spans="1:13" x14ac:dyDescent="0.4">
      <c r="A873" s="4">
        <v>12</v>
      </c>
      <c r="B873" s="3" t="s">
        <v>1910</v>
      </c>
      <c r="C873" s="89">
        <v>24689</v>
      </c>
      <c r="D873" s="3" t="s">
        <v>2855</v>
      </c>
      <c r="E873" s="4" t="s">
        <v>953</v>
      </c>
      <c r="F873" s="4" t="s">
        <v>958</v>
      </c>
      <c r="G873" s="4">
        <v>30</v>
      </c>
      <c r="H873" s="135">
        <v>57.771689497716899</v>
      </c>
      <c r="I873" s="135">
        <v>64.173515981735207</v>
      </c>
      <c r="J873" s="135">
        <v>32.246575342465803</v>
      </c>
      <c r="K873" s="135">
        <v>71.5</v>
      </c>
      <c r="L873" s="135">
        <f>VLOOKUP($C873,ข้อมูลพื้นฐานรพ_สป_ณสค61!$C$2:$S$897,17,0)</f>
        <v>142.07305936073058</v>
      </c>
      <c r="M873" s="3">
        <f t="shared" si="13"/>
        <v>1</v>
      </c>
    </row>
    <row r="874" spans="1:13" x14ac:dyDescent="0.4">
      <c r="A874" s="4">
        <v>12</v>
      </c>
      <c r="B874" s="3" t="s">
        <v>1919</v>
      </c>
      <c r="C874" s="89">
        <v>10682</v>
      </c>
      <c r="D874" s="3" t="s">
        <v>2856</v>
      </c>
      <c r="E874" s="4" t="s">
        <v>949</v>
      </c>
      <c r="F874" s="4" t="s">
        <v>950</v>
      </c>
      <c r="G874" s="4">
        <v>685</v>
      </c>
      <c r="H874" s="135">
        <v>142.55885561886299</v>
      </c>
      <c r="I874" s="135">
        <v>131.20393594443399</v>
      </c>
      <c r="J874" s="135">
        <v>63.067721396874397</v>
      </c>
      <c r="K874" s="135">
        <v>109.71</v>
      </c>
      <c r="L874" s="135">
        <f>VLOOKUP($C874,ข้อมูลพื้นฐานรพ_สป_ณสค61!$C$2:$S$897,17,0)</f>
        <v>114.4017598240176</v>
      </c>
      <c r="M874" s="3">
        <f t="shared" si="13"/>
        <v>1</v>
      </c>
    </row>
    <row r="875" spans="1:13" x14ac:dyDescent="0.4">
      <c r="A875" s="4">
        <v>12</v>
      </c>
      <c r="B875" s="3" t="s">
        <v>1919</v>
      </c>
      <c r="C875" s="89">
        <v>10745</v>
      </c>
      <c r="D875" s="3" t="s">
        <v>2857</v>
      </c>
      <c r="E875" s="4" t="s">
        <v>986</v>
      </c>
      <c r="F875" s="4" t="s">
        <v>1013</v>
      </c>
      <c r="G875" s="4">
        <v>508</v>
      </c>
      <c r="H875" s="135">
        <v>80.198468342142206</v>
      </c>
      <c r="I875" s="135">
        <v>86.295437385395303</v>
      </c>
      <c r="J875" s="135">
        <v>81.594218530902793</v>
      </c>
      <c r="K875" s="135">
        <v>77.290000000000006</v>
      </c>
      <c r="L875" s="135">
        <f>VLOOKUP($C875,ข้อมูลพื้นฐานรพ_สป_ณสค61!$C$2:$S$897,17,0)</f>
        <v>88.851256606622798</v>
      </c>
      <c r="M875" s="3">
        <f t="shared" si="13"/>
        <v>1</v>
      </c>
    </row>
    <row r="876" spans="1:13" x14ac:dyDescent="0.4">
      <c r="A876" s="4">
        <v>12</v>
      </c>
      <c r="B876" s="3" t="s">
        <v>1919</v>
      </c>
      <c r="C876" s="89">
        <v>11386</v>
      </c>
      <c r="D876" s="3" t="s">
        <v>2858</v>
      </c>
      <c r="E876" s="4" t="s">
        <v>953</v>
      </c>
      <c r="F876" s="4" t="s">
        <v>958</v>
      </c>
      <c r="G876" s="4">
        <v>30</v>
      </c>
      <c r="H876" s="135">
        <v>54.904109589041099</v>
      </c>
      <c r="I876" s="135">
        <v>65.6529680365297</v>
      </c>
      <c r="J876" s="135">
        <v>67.963470319634695</v>
      </c>
      <c r="K876" s="135">
        <v>60.22</v>
      </c>
      <c r="L876" s="135">
        <f>VLOOKUP($C876,ข้อมูลพื้นฐานรพ_สป_ณสค61!$C$2:$S$897,17,0)</f>
        <v>80.246575342465746</v>
      </c>
      <c r="M876" s="3">
        <f t="shared" si="13"/>
        <v>1</v>
      </c>
    </row>
    <row r="877" spans="1:13" x14ac:dyDescent="0.4">
      <c r="A877" s="4">
        <v>12</v>
      </c>
      <c r="B877" s="3" t="s">
        <v>1919</v>
      </c>
      <c r="C877" s="89">
        <v>11387</v>
      </c>
      <c r="D877" s="3" t="s">
        <v>2859</v>
      </c>
      <c r="E877" s="4" t="s">
        <v>953</v>
      </c>
      <c r="F877" s="4" t="s">
        <v>958</v>
      </c>
      <c r="G877" s="4">
        <v>70</v>
      </c>
      <c r="H877" s="135">
        <v>74.186140209508494</v>
      </c>
      <c r="I877" s="135">
        <v>63.468976631748603</v>
      </c>
      <c r="J877" s="135">
        <v>62.925060435132998</v>
      </c>
      <c r="K877" s="135">
        <v>60.39</v>
      </c>
      <c r="L877" s="135">
        <f>VLOOKUP($C877,ข้อมูลพื้นฐานรพ_สป_ณสค61!$C$2:$S$897,17,0)</f>
        <v>77.170254403131111</v>
      </c>
      <c r="M877" s="3">
        <f t="shared" si="13"/>
        <v>0</v>
      </c>
    </row>
    <row r="878" spans="1:13" x14ac:dyDescent="0.4">
      <c r="A878" s="4">
        <v>12</v>
      </c>
      <c r="B878" s="3" t="s">
        <v>1919</v>
      </c>
      <c r="C878" s="89">
        <v>11388</v>
      </c>
      <c r="D878" s="3" t="s">
        <v>2860</v>
      </c>
      <c r="E878" s="4" t="s">
        <v>953</v>
      </c>
      <c r="F878" s="4" t="s">
        <v>961</v>
      </c>
      <c r="G878" s="4">
        <v>121</v>
      </c>
      <c r="H878" s="135">
        <v>70.351281703512797</v>
      </c>
      <c r="I878" s="135">
        <v>82.832112137623398</v>
      </c>
      <c r="J878" s="135">
        <v>81.615164064988804</v>
      </c>
      <c r="K878" s="135">
        <v>82.84</v>
      </c>
      <c r="L878" s="135">
        <f>VLOOKUP($C878,ข้อมูลพื้นฐานรพ_สป_ณสค61!$C$2:$S$897,17,0)</f>
        <v>74.350730216234581</v>
      </c>
      <c r="M878" s="3">
        <f t="shared" si="13"/>
        <v>0</v>
      </c>
    </row>
    <row r="879" spans="1:13" x14ac:dyDescent="0.4">
      <c r="A879" s="4">
        <v>12</v>
      </c>
      <c r="B879" s="3" t="s">
        <v>1919</v>
      </c>
      <c r="C879" s="89">
        <v>11390</v>
      </c>
      <c r="D879" s="3" t="s">
        <v>2861</v>
      </c>
      <c r="E879" s="4" t="s">
        <v>953</v>
      </c>
      <c r="F879" s="4" t="s">
        <v>958</v>
      </c>
      <c r="G879" s="4">
        <v>60</v>
      </c>
      <c r="H879" s="135">
        <v>67.712328767123296</v>
      </c>
      <c r="I879" s="135">
        <v>64.794520547945197</v>
      </c>
      <c r="J879" s="135">
        <v>605.53881278538802</v>
      </c>
      <c r="K879" s="135">
        <v>69.27</v>
      </c>
      <c r="L879" s="135">
        <f>VLOOKUP($C879,ข้อมูลพื้นฐานรพ_สป_ณสค61!$C$2:$S$897,17,0)</f>
        <v>86.55707762557077</v>
      </c>
      <c r="M879" s="3">
        <f t="shared" si="13"/>
        <v>1</v>
      </c>
    </row>
    <row r="880" spans="1:13" x14ac:dyDescent="0.4">
      <c r="A880" s="4">
        <v>12</v>
      </c>
      <c r="B880" s="3" t="s">
        <v>1919</v>
      </c>
      <c r="C880" s="89">
        <v>11391</v>
      </c>
      <c r="D880" s="3" t="s">
        <v>2862</v>
      </c>
      <c r="E880" s="4" t="s">
        <v>953</v>
      </c>
      <c r="F880" s="4" t="s">
        <v>958</v>
      </c>
      <c r="G880" s="4">
        <v>44</v>
      </c>
      <c r="H880" s="135">
        <v>83.107098381070998</v>
      </c>
      <c r="I880" s="135">
        <v>80.485678704856795</v>
      </c>
      <c r="J880" s="135">
        <v>77.247820672478198</v>
      </c>
      <c r="K880" s="135">
        <v>62.24</v>
      </c>
      <c r="L880" s="135">
        <f>VLOOKUP($C880,ข้อมูลพื้นฐานรพ_สป_ณสค61!$C$2:$S$897,17,0)</f>
        <v>76.388542963885428</v>
      </c>
      <c r="M880" s="3">
        <f t="shared" si="13"/>
        <v>0</v>
      </c>
    </row>
    <row r="881" spans="1:13" x14ac:dyDescent="0.4">
      <c r="A881" s="4">
        <v>12</v>
      </c>
      <c r="B881" s="3" t="s">
        <v>1919</v>
      </c>
      <c r="C881" s="89">
        <v>11392</v>
      </c>
      <c r="D881" s="3" t="s">
        <v>2863</v>
      </c>
      <c r="E881" s="4" t="s">
        <v>953</v>
      </c>
      <c r="F881" s="4" t="s">
        <v>954</v>
      </c>
      <c r="G881" s="4">
        <v>60</v>
      </c>
      <c r="H881" s="135">
        <v>63.036529680365298</v>
      </c>
      <c r="I881" s="135">
        <v>60.187214611872101</v>
      </c>
      <c r="J881" s="135">
        <v>63.739726027397303</v>
      </c>
      <c r="K881" s="135">
        <v>70.61</v>
      </c>
      <c r="L881" s="135">
        <f>VLOOKUP($C881,ข้อมูลพื้นฐานรพ_สป_ณสค61!$C$2:$S$897,17,0)</f>
        <v>77.534246575342465</v>
      </c>
      <c r="M881" s="3">
        <f t="shared" si="13"/>
        <v>0</v>
      </c>
    </row>
    <row r="882" spans="1:13" x14ac:dyDescent="0.4">
      <c r="A882" s="4">
        <v>12</v>
      </c>
      <c r="B882" s="3" t="s">
        <v>1919</v>
      </c>
      <c r="C882" s="89">
        <v>11393</v>
      </c>
      <c r="D882" s="3" t="s">
        <v>2864</v>
      </c>
      <c r="E882" s="4" t="s">
        <v>953</v>
      </c>
      <c r="F882" s="4" t="s">
        <v>958</v>
      </c>
      <c r="G882" s="4">
        <v>30</v>
      </c>
      <c r="H882" s="135">
        <v>26.5479452054795</v>
      </c>
      <c r="I882" s="135">
        <v>34.142654700047203</v>
      </c>
      <c r="J882" s="135">
        <v>40.132262635805397</v>
      </c>
      <c r="K882" s="135">
        <v>39.4</v>
      </c>
      <c r="L882" s="135">
        <f>VLOOKUP($C882,ข้อมูลพื้นฐานรพ_สป_ณสค61!$C$2:$S$897,17,0)</f>
        <v>40.812785388127857</v>
      </c>
      <c r="M882" s="3">
        <f t="shared" si="13"/>
        <v>0</v>
      </c>
    </row>
    <row r="883" spans="1:13" x14ac:dyDescent="0.4">
      <c r="A883" s="4">
        <v>12</v>
      </c>
      <c r="B883" s="3" t="s">
        <v>1919</v>
      </c>
      <c r="C883" s="89">
        <v>11394</v>
      </c>
      <c r="D883" s="3" t="s">
        <v>2865</v>
      </c>
      <c r="E883" s="4" t="s">
        <v>953</v>
      </c>
      <c r="F883" s="4" t="s">
        <v>958</v>
      </c>
      <c r="G883" s="4">
        <v>46</v>
      </c>
      <c r="H883" s="135">
        <v>89.020021074815602</v>
      </c>
      <c r="I883" s="135">
        <v>94.436834094368294</v>
      </c>
      <c r="J883" s="135">
        <v>91.613394216133898</v>
      </c>
      <c r="K883" s="135">
        <v>92.17</v>
      </c>
      <c r="L883" s="135">
        <f>VLOOKUP($C883,ข้อมูลพื้นฐานรพ_สป_ณสค61!$C$2:$S$897,17,0)</f>
        <v>89.803454437164973</v>
      </c>
      <c r="M883" s="3">
        <f t="shared" si="13"/>
        <v>1</v>
      </c>
    </row>
    <row r="884" spans="1:13" x14ac:dyDescent="0.4">
      <c r="A884" s="4">
        <v>12</v>
      </c>
      <c r="B884" s="3" t="s">
        <v>1919</v>
      </c>
      <c r="C884" s="89">
        <v>11395</v>
      </c>
      <c r="D884" s="3" t="s">
        <v>2866</v>
      </c>
      <c r="E884" s="4" t="s">
        <v>953</v>
      </c>
      <c r="F884" s="4" t="s">
        <v>958</v>
      </c>
      <c r="G884" s="4">
        <v>43</v>
      </c>
      <c r="H884" s="135">
        <v>90.462791558682</v>
      </c>
      <c r="I884" s="135">
        <v>101.90867579908701</v>
      </c>
      <c r="J884" s="135">
        <v>98.210045662100498</v>
      </c>
      <c r="K884" s="135">
        <v>90.06</v>
      </c>
      <c r="L884" s="135">
        <f>VLOOKUP($C884,ข้อมูลพื้นฐานรพ_สป_ณสค61!$C$2:$S$897,17,0)</f>
        <v>90.621216948072629</v>
      </c>
      <c r="M884" s="3">
        <f t="shared" si="13"/>
        <v>1</v>
      </c>
    </row>
    <row r="885" spans="1:13" x14ac:dyDescent="0.4">
      <c r="A885" s="4">
        <v>12</v>
      </c>
      <c r="B885" s="3" t="s">
        <v>1919</v>
      </c>
      <c r="C885" s="89">
        <v>11396</v>
      </c>
      <c r="D885" s="3" t="s">
        <v>2867</v>
      </c>
      <c r="E885" s="4" t="s">
        <v>953</v>
      </c>
      <c r="F885" s="4" t="s">
        <v>958</v>
      </c>
      <c r="G885" s="4">
        <v>28</v>
      </c>
      <c r="H885" s="135">
        <v>51.3607305936073</v>
      </c>
      <c r="I885" s="135">
        <v>49.755381604696701</v>
      </c>
      <c r="J885" s="135">
        <v>53.522504892367898</v>
      </c>
      <c r="K885" s="135">
        <v>53.17</v>
      </c>
      <c r="L885" s="135">
        <f>VLOOKUP($C885,ข้อมูลพื้นฐานรพ_สป_ณสค61!$C$2:$S$897,17,0)</f>
        <v>58.512720156555773</v>
      </c>
      <c r="M885" s="3">
        <f t="shared" si="13"/>
        <v>0</v>
      </c>
    </row>
    <row r="886" spans="1:13" x14ac:dyDescent="0.4">
      <c r="A886" s="4">
        <v>12</v>
      </c>
      <c r="B886" s="3" t="s">
        <v>1919</v>
      </c>
      <c r="C886" s="89">
        <v>11397</v>
      </c>
      <c r="D886" s="3" t="s">
        <v>2868</v>
      </c>
      <c r="E886" s="4" t="s">
        <v>953</v>
      </c>
      <c r="F886" s="4" t="s">
        <v>958</v>
      </c>
      <c r="G886" s="4">
        <v>30</v>
      </c>
      <c r="H886" s="135">
        <v>59.086757990867603</v>
      </c>
      <c r="I886" s="135">
        <v>54.383561643835598</v>
      </c>
      <c r="J886" s="135">
        <v>48.018264840182603</v>
      </c>
      <c r="K886" s="135">
        <v>41.63</v>
      </c>
      <c r="L886" s="135">
        <f>VLOOKUP($C886,ข้อมูลพื้นฐานรพ_สป_ณสค61!$C$2:$S$897,17,0)</f>
        <v>48.904109589041099</v>
      </c>
      <c r="M886" s="3">
        <f t="shared" si="13"/>
        <v>0</v>
      </c>
    </row>
    <row r="887" spans="1:13" x14ac:dyDescent="0.4">
      <c r="A887" s="4">
        <v>12</v>
      </c>
      <c r="B887" s="3" t="s">
        <v>1919</v>
      </c>
      <c r="C887" s="89">
        <v>11398</v>
      </c>
      <c r="D887" s="3" t="s">
        <v>2869</v>
      </c>
      <c r="E887" s="4" t="s">
        <v>953</v>
      </c>
      <c r="F887" s="4" t="s">
        <v>958</v>
      </c>
      <c r="G887" s="4">
        <v>30</v>
      </c>
      <c r="H887" s="135">
        <v>69.105022831050206</v>
      </c>
      <c r="I887" s="135">
        <v>65.068493150684901</v>
      </c>
      <c r="J887" s="135">
        <v>64.365296803652996</v>
      </c>
      <c r="K887" s="135">
        <v>39.54</v>
      </c>
      <c r="L887" s="135">
        <f>VLOOKUP($C887,ข้อมูลพื้นฐานรพ_สป_ณสค61!$C$2:$S$897,17,0)</f>
        <v>51.415525114155251</v>
      </c>
      <c r="M887" s="3">
        <f t="shared" si="13"/>
        <v>0</v>
      </c>
    </row>
    <row r="888" spans="1:13" x14ac:dyDescent="0.4">
      <c r="A888" s="4">
        <v>12</v>
      </c>
      <c r="B888" s="3" t="s">
        <v>1919</v>
      </c>
      <c r="C888" s="89">
        <v>11399</v>
      </c>
      <c r="D888" s="3" t="s">
        <v>2870</v>
      </c>
      <c r="E888" s="4" t="s">
        <v>953</v>
      </c>
      <c r="F888" s="4" t="s">
        <v>958</v>
      </c>
      <c r="G888" s="4">
        <v>30</v>
      </c>
      <c r="H888" s="135">
        <v>63.511830635118301</v>
      </c>
      <c r="I888" s="135">
        <v>67.808219178082197</v>
      </c>
      <c r="J888" s="135">
        <v>73.630136986301395</v>
      </c>
      <c r="K888" s="135">
        <v>56.44</v>
      </c>
      <c r="L888" s="135">
        <f>VLOOKUP($C888,ข้อมูลพื้นฐานรพ_สป_ณสค61!$C$2:$S$897,17,0)</f>
        <v>53.278538812785385</v>
      </c>
      <c r="M888" s="3">
        <f t="shared" si="13"/>
        <v>0</v>
      </c>
    </row>
    <row r="889" spans="1:13" x14ac:dyDescent="0.4">
      <c r="A889" s="4">
        <v>12</v>
      </c>
      <c r="B889" s="3" t="s">
        <v>1919</v>
      </c>
      <c r="C889" s="89">
        <v>11400</v>
      </c>
      <c r="D889" s="3" t="s">
        <v>2871</v>
      </c>
      <c r="E889" s="4" t="s">
        <v>953</v>
      </c>
      <c r="F889" s="4" t="s">
        <v>958</v>
      </c>
      <c r="G889" s="4">
        <v>30</v>
      </c>
      <c r="H889" s="135">
        <v>61.927592954990203</v>
      </c>
      <c r="I889" s="135">
        <v>54.757990867579899</v>
      </c>
      <c r="J889" s="135">
        <v>45.634703196346997</v>
      </c>
      <c r="K889" s="135">
        <v>49.73</v>
      </c>
      <c r="L889" s="135">
        <f>VLOOKUP($C889,ข้อมูลพื้นฐานรพ_สป_ณสค61!$C$2:$S$897,17,0)</f>
        <v>68.420091324200911</v>
      </c>
      <c r="M889" s="3">
        <f t="shared" si="13"/>
        <v>0</v>
      </c>
    </row>
    <row r="890" spans="1:13" x14ac:dyDescent="0.4">
      <c r="A890" s="4">
        <v>12</v>
      </c>
      <c r="B890" s="3" t="s">
        <v>1919</v>
      </c>
      <c r="C890" s="89">
        <v>11401</v>
      </c>
      <c r="D890" s="3" t="s">
        <v>2872</v>
      </c>
      <c r="E890" s="4" t="s">
        <v>953</v>
      </c>
      <c r="F890" s="4" t="s">
        <v>958</v>
      </c>
      <c r="G890" s="4">
        <v>30</v>
      </c>
      <c r="H890" s="135">
        <v>56.136041568256999</v>
      </c>
      <c r="I890" s="135">
        <v>53.329820864067401</v>
      </c>
      <c r="J890" s="135">
        <v>51.285563751317198</v>
      </c>
      <c r="K890" s="135">
        <v>59.19</v>
      </c>
      <c r="L890" s="135">
        <f>VLOOKUP($C890,ข้อมูลพื้นฐานรพ_สป_ณสค61!$C$2:$S$897,17,0)</f>
        <v>60.639269406392692</v>
      </c>
      <c r="M890" s="3">
        <f t="shared" si="13"/>
        <v>0</v>
      </c>
    </row>
    <row r="891" spans="1:13" x14ac:dyDescent="0.4">
      <c r="A891" s="4">
        <v>12</v>
      </c>
      <c r="B891" s="3" t="s">
        <v>1937</v>
      </c>
      <c r="C891" s="89">
        <v>10746</v>
      </c>
      <c r="D891" s="3" t="s">
        <v>2873</v>
      </c>
      <c r="E891" s="4" t="s">
        <v>986</v>
      </c>
      <c r="F891" s="4" t="s">
        <v>1013</v>
      </c>
      <c r="G891" s="4">
        <v>202</v>
      </c>
      <c r="H891" s="135">
        <v>119.20656449206599</v>
      </c>
      <c r="I891" s="135">
        <v>100.349925403499</v>
      </c>
      <c r="J891" s="135">
        <v>110.463854604639</v>
      </c>
      <c r="K891" s="135">
        <v>98.78</v>
      </c>
      <c r="L891" s="135">
        <f>VLOOKUP($C891,ข้อมูลพื้นฐานรพ_สป_ณสค61!$C$2:$S$897,17,0)</f>
        <v>118.70337718703377</v>
      </c>
      <c r="M891" s="3">
        <f t="shared" si="13"/>
        <v>1</v>
      </c>
    </row>
    <row r="892" spans="1:13" x14ac:dyDescent="0.4">
      <c r="A892" s="4">
        <v>12</v>
      </c>
      <c r="B892" s="3" t="s">
        <v>1937</v>
      </c>
      <c r="C892" s="89">
        <v>11402</v>
      </c>
      <c r="D892" s="3" t="s">
        <v>2874</v>
      </c>
      <c r="E892" s="4" t="s">
        <v>953</v>
      </c>
      <c r="F892" s="4" t="s">
        <v>958</v>
      </c>
      <c r="G892" s="4">
        <v>30</v>
      </c>
      <c r="H892" s="135">
        <v>133.251141552511</v>
      </c>
      <c r="I892" s="135">
        <v>52.748858447488601</v>
      </c>
      <c r="J892" s="135">
        <v>0</v>
      </c>
      <c r="K892" s="135">
        <v>44.99</v>
      </c>
      <c r="L892" s="135">
        <f>VLOOKUP($C892,ข้อมูลพื้นฐานรพ_สป_ณสค61!$C$2:$S$897,17,0)</f>
        <v>48.849315068493148</v>
      </c>
      <c r="M892" s="3">
        <f t="shared" si="13"/>
        <v>0</v>
      </c>
    </row>
    <row r="893" spans="1:13" x14ac:dyDescent="0.4">
      <c r="A893" s="4">
        <v>12</v>
      </c>
      <c r="B893" s="3" t="s">
        <v>1937</v>
      </c>
      <c r="C893" s="89">
        <v>11403</v>
      </c>
      <c r="D893" s="3" t="s">
        <v>2875</v>
      </c>
      <c r="E893" s="4" t="s">
        <v>953</v>
      </c>
      <c r="F893" s="4" t="s">
        <v>958</v>
      </c>
      <c r="G893" s="4">
        <v>33</v>
      </c>
      <c r="H893" s="135">
        <v>81.598173515981699</v>
      </c>
      <c r="I893" s="135">
        <v>79.012038190120407</v>
      </c>
      <c r="J893" s="135">
        <v>82.058945620589498</v>
      </c>
      <c r="K893" s="135">
        <v>79.83</v>
      </c>
      <c r="L893" s="135">
        <f>VLOOKUP($C893,ข้อมูลพื้นฐานรพ_สป_ณสค61!$C$2:$S$897,17,0)</f>
        <v>76.612702366127024</v>
      </c>
      <c r="M893" s="3">
        <f t="shared" si="13"/>
        <v>0</v>
      </c>
    </row>
    <row r="894" spans="1:13" x14ac:dyDescent="0.4">
      <c r="A894" s="4">
        <v>12</v>
      </c>
      <c r="B894" s="3" t="s">
        <v>1937</v>
      </c>
      <c r="C894" s="89">
        <v>11404</v>
      </c>
      <c r="D894" s="3" t="s">
        <v>2876</v>
      </c>
      <c r="E894" s="4" t="s">
        <v>953</v>
      </c>
      <c r="F894" s="4" t="s">
        <v>958</v>
      </c>
      <c r="G894" s="4">
        <v>33</v>
      </c>
      <c r="H894" s="135">
        <v>61.3333333333333</v>
      </c>
      <c r="I894" s="135">
        <v>55.101701951016999</v>
      </c>
      <c r="J894" s="135">
        <v>58.812785388127899</v>
      </c>
      <c r="K894" s="135">
        <v>82.11</v>
      </c>
      <c r="L894" s="135">
        <f>VLOOKUP($C894,ข้อมูลพื้นฐานรพ_สป_ณสค61!$C$2:$S$897,17,0)</f>
        <v>73.955998339559983</v>
      </c>
      <c r="M894" s="3">
        <f t="shared" si="13"/>
        <v>0</v>
      </c>
    </row>
    <row r="895" spans="1:13" x14ac:dyDescent="0.4">
      <c r="A895" s="4">
        <v>12</v>
      </c>
      <c r="B895" s="3" t="s">
        <v>1937</v>
      </c>
      <c r="C895" s="89">
        <v>11405</v>
      </c>
      <c r="D895" s="3" t="s">
        <v>2877</v>
      </c>
      <c r="E895" s="4" t="s">
        <v>953</v>
      </c>
      <c r="F895" s="4" t="s">
        <v>954</v>
      </c>
      <c r="G895" s="4">
        <v>63</v>
      </c>
      <c r="H895" s="135">
        <v>78.954337899543404</v>
      </c>
      <c r="I895" s="135">
        <v>84.192215699065002</v>
      </c>
      <c r="J895" s="135">
        <v>0</v>
      </c>
      <c r="K895" s="135">
        <v>101.83</v>
      </c>
      <c r="L895" s="135">
        <f>VLOOKUP($C895,ข้อมูลพื้นฐานรพ_สป_ณสค61!$C$2:$S$897,17,0)</f>
        <v>105.3750815394651</v>
      </c>
      <c r="M895" s="3">
        <f t="shared" si="13"/>
        <v>1</v>
      </c>
    </row>
    <row r="896" spans="1:13" x14ac:dyDescent="0.4">
      <c r="A896" s="4">
        <v>12</v>
      </c>
      <c r="B896" s="3" t="s">
        <v>1937</v>
      </c>
      <c r="C896" s="89">
        <v>11406</v>
      </c>
      <c r="D896" s="3" t="s">
        <v>2878</v>
      </c>
      <c r="E896" s="4" t="s">
        <v>953</v>
      </c>
      <c r="F896" s="4" t="s">
        <v>958</v>
      </c>
      <c r="G896" s="4">
        <v>30</v>
      </c>
      <c r="H896" s="135">
        <v>87.077625570776206</v>
      </c>
      <c r="I896" s="135">
        <v>27.123287671232902</v>
      </c>
      <c r="J896" s="135">
        <v>61.242009132420101</v>
      </c>
      <c r="K896" s="135">
        <v>77.569999999999993</v>
      </c>
      <c r="L896" s="135">
        <f>VLOOKUP($C896,ข้อมูลพื้นฐานรพ_สป_ณสค61!$C$2:$S$897,17,0)</f>
        <v>69.726027397260268</v>
      </c>
      <c r="M896" s="3">
        <f t="shared" si="13"/>
        <v>0</v>
      </c>
    </row>
    <row r="897" spans="1:13" x14ac:dyDescent="0.4">
      <c r="A897" s="4">
        <v>12</v>
      </c>
      <c r="B897" s="3" t="s">
        <v>1937</v>
      </c>
      <c r="C897" s="89">
        <v>28786</v>
      </c>
      <c r="D897" s="3" t="s">
        <v>2879</v>
      </c>
      <c r="E897" s="4" t="s">
        <v>953</v>
      </c>
      <c r="F897" s="4" t="s">
        <v>980</v>
      </c>
      <c r="G897" s="4">
        <v>30</v>
      </c>
      <c r="H897" s="135">
        <v>0</v>
      </c>
      <c r="I897" s="135">
        <v>6.5936073059360698</v>
      </c>
      <c r="J897" s="135">
        <v>31.041095890411</v>
      </c>
      <c r="K897" s="135">
        <v>52.33</v>
      </c>
      <c r="L897" s="135">
        <f>VLOOKUP($C897,ข้อมูลพื้นฐานรพ_สป_ณสค61!$C$2:$S$897,17,0)</f>
        <v>44.630136986301373</v>
      </c>
      <c r="M897" s="3">
        <f t="shared" si="13"/>
        <v>0</v>
      </c>
    </row>
  </sheetData>
  <sheetProtection selectLockedCells="1" selectUnlockedCells="1"/>
  <autoFilter ref="A1:M897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F899"/>
  <sheetViews>
    <sheetView zoomScaleNormal="100" workbookViewId="0">
      <pane xSplit="7" ySplit="2" topLeftCell="U480" activePane="bottomRight" state="frozen"/>
      <selection pane="topRight" activeCell="H1" sqref="H1"/>
      <selection pane="bottomLeft" activeCell="A3" sqref="A3"/>
      <selection pane="bottomRight" activeCell="D3" sqref="D3"/>
    </sheetView>
  </sheetViews>
  <sheetFormatPr defaultColWidth="8.8984375" defaultRowHeight="13.8" x14ac:dyDescent="0.25"/>
  <cols>
    <col min="1" max="2" width="8.8984375" style="83"/>
    <col min="3" max="3" width="35.59765625" style="83" bestFit="1" customWidth="1"/>
    <col min="4" max="4" width="7.3984375" style="83" bestFit="1" customWidth="1"/>
    <col min="5" max="5" width="6.59765625" style="83" bestFit="1" customWidth="1"/>
    <col min="6" max="6" width="12.09765625" style="83" bestFit="1" customWidth="1"/>
    <col min="7" max="7" width="7" style="91" bestFit="1" customWidth="1"/>
    <col min="8" max="19" width="7" style="83" bestFit="1" customWidth="1"/>
    <col min="20" max="20" width="11.796875" style="83" customWidth="1"/>
    <col min="21" max="16384" width="8.8984375" style="83"/>
  </cols>
  <sheetData>
    <row r="1" spans="1:32" ht="13.8" customHeight="1" x14ac:dyDescent="0.25">
      <c r="C1" s="327" t="s">
        <v>3</v>
      </c>
      <c r="D1" s="327" t="s">
        <v>2899</v>
      </c>
      <c r="E1" s="327" t="s">
        <v>2900</v>
      </c>
      <c r="F1" s="327" t="s">
        <v>2901</v>
      </c>
      <c r="G1" s="328" t="s">
        <v>9</v>
      </c>
      <c r="H1" s="327">
        <v>2560</v>
      </c>
      <c r="I1" s="327"/>
      <c r="J1" s="327"/>
      <c r="K1" s="327">
        <v>2561</v>
      </c>
      <c r="L1" s="327"/>
      <c r="M1" s="327"/>
      <c r="N1" s="327"/>
      <c r="O1" s="327"/>
      <c r="P1" s="327"/>
      <c r="Q1" s="327"/>
      <c r="R1" s="327"/>
      <c r="S1" s="327"/>
      <c r="W1" s="83" t="s">
        <v>3811</v>
      </c>
      <c r="X1" s="83" t="s">
        <v>3812</v>
      </c>
      <c r="Y1" s="83" t="s">
        <v>3813</v>
      </c>
      <c r="Z1" s="83" t="s">
        <v>1953</v>
      </c>
      <c r="AA1" s="83" t="s">
        <v>3814</v>
      </c>
      <c r="AB1" s="83" t="s">
        <v>3815</v>
      </c>
      <c r="AC1" s="83" t="s">
        <v>3816</v>
      </c>
      <c r="AD1" s="83" t="s">
        <v>3817</v>
      </c>
      <c r="AE1" s="83" t="s">
        <v>9</v>
      </c>
      <c r="AF1" s="83" t="s">
        <v>2890</v>
      </c>
    </row>
    <row r="2" spans="1:32" x14ac:dyDescent="0.25">
      <c r="C2" s="327"/>
      <c r="D2" s="327"/>
      <c r="E2" s="327"/>
      <c r="F2" s="327"/>
      <c r="G2" s="328"/>
      <c r="H2" s="84" t="s">
        <v>2902</v>
      </c>
      <c r="I2" s="84" t="s">
        <v>2903</v>
      </c>
      <c r="J2" s="84" t="s">
        <v>2904</v>
      </c>
      <c r="K2" s="84" t="s">
        <v>2905</v>
      </c>
      <c r="L2" s="84" t="s">
        <v>2906</v>
      </c>
      <c r="M2" s="84" t="s">
        <v>2907</v>
      </c>
      <c r="N2" s="84" t="s">
        <v>2908</v>
      </c>
      <c r="O2" s="84" t="s">
        <v>2909</v>
      </c>
      <c r="P2" s="84" t="s">
        <v>2910</v>
      </c>
      <c r="Q2" s="84" t="s">
        <v>2911</v>
      </c>
      <c r="R2" s="84" t="s">
        <v>2912</v>
      </c>
      <c r="S2" s="84" t="s">
        <v>2913</v>
      </c>
      <c r="T2" s="2" t="s">
        <v>2890</v>
      </c>
      <c r="U2" s="2" t="s">
        <v>939</v>
      </c>
      <c r="V2" s="2"/>
    </row>
    <row r="3" spans="1:32" x14ac:dyDescent="0.25">
      <c r="A3" s="92">
        <v>10685</v>
      </c>
      <c r="B3" s="83" t="s">
        <v>950</v>
      </c>
      <c r="C3" s="85" t="s">
        <v>3254</v>
      </c>
      <c r="D3" s="86">
        <v>46398</v>
      </c>
      <c r="E3" s="86">
        <v>1161</v>
      </c>
      <c r="F3" s="87">
        <v>58114.002699999997</v>
      </c>
      <c r="G3" s="90">
        <v>1.2847</v>
      </c>
      <c r="H3" s="85">
        <v>1.2047000000000001</v>
      </c>
      <c r="I3" s="85">
        <v>1.2361</v>
      </c>
      <c r="J3" s="85">
        <v>1.3663000000000001</v>
      </c>
      <c r="K3" s="85">
        <v>1.2732000000000001</v>
      </c>
      <c r="L3" s="85">
        <v>1.2708999999999999</v>
      </c>
      <c r="M3" s="85">
        <v>1.2907</v>
      </c>
      <c r="N3" s="85">
        <v>1.2668999999999999</v>
      </c>
      <c r="O3" s="85">
        <v>1.2964</v>
      </c>
      <c r="P3" s="85">
        <v>1.3673</v>
      </c>
      <c r="Q3" s="85">
        <v>1.3166</v>
      </c>
      <c r="R3" s="85">
        <v>1.2770999999999999</v>
      </c>
      <c r="S3" s="85">
        <v>1.2591000000000001</v>
      </c>
      <c r="T3" s="2">
        <f>VLOOKUP($B3,$W$3:$AF$10,10,0)</f>
        <v>1.6</v>
      </c>
      <c r="U3" s="1">
        <f>IF(G3&gt;=T3,1,0)</f>
        <v>0</v>
      </c>
      <c r="V3" s="1"/>
      <c r="W3" s="83" t="s">
        <v>950</v>
      </c>
      <c r="X3" s="83">
        <v>34</v>
      </c>
      <c r="Y3" s="83">
        <v>31</v>
      </c>
      <c r="Z3" s="83">
        <v>91.18</v>
      </c>
      <c r="AA3" s="83">
        <v>843023</v>
      </c>
      <c r="AB3" s="83">
        <v>1520870.3223000001</v>
      </c>
      <c r="AC3" s="83">
        <v>0.18</v>
      </c>
      <c r="AD3" s="83">
        <v>96.487300000000005</v>
      </c>
      <c r="AE3" s="83">
        <v>1.8202</v>
      </c>
      <c r="AF3" s="83">
        <v>1.6</v>
      </c>
    </row>
    <row r="4" spans="1:32" x14ac:dyDescent="0.25">
      <c r="A4" s="92">
        <v>10752</v>
      </c>
      <c r="B4" s="83" t="s">
        <v>961</v>
      </c>
      <c r="C4" s="85" t="s">
        <v>3255</v>
      </c>
      <c r="D4" s="86">
        <v>9247</v>
      </c>
      <c r="E4" s="85">
        <v>17</v>
      </c>
      <c r="F4" s="87">
        <v>9708.6933000000008</v>
      </c>
      <c r="G4" s="90">
        <v>1.0519000000000001</v>
      </c>
      <c r="H4" s="85">
        <v>0.93079999999999996</v>
      </c>
      <c r="I4" s="85">
        <v>1.1544000000000001</v>
      </c>
      <c r="J4" s="85">
        <v>1.0687</v>
      </c>
      <c r="K4" s="85">
        <v>1.0987</v>
      </c>
      <c r="L4" s="85">
        <v>1.0577000000000001</v>
      </c>
      <c r="M4" s="85">
        <v>1.0075000000000001</v>
      </c>
      <c r="N4" s="85">
        <v>1.0170999999999999</v>
      </c>
      <c r="O4" s="85">
        <v>1.1762999999999999</v>
      </c>
      <c r="P4" s="85">
        <v>0.99709999999999999</v>
      </c>
      <c r="Q4" s="85">
        <v>1.1079000000000001</v>
      </c>
      <c r="R4" s="85">
        <v>0.90690000000000004</v>
      </c>
      <c r="S4" s="85">
        <v>1.1245000000000001</v>
      </c>
      <c r="T4" s="2">
        <f t="shared" ref="T4:T67" si="0">VLOOKUP($B4,$W$3:$AF$10,10,0)</f>
        <v>0.8</v>
      </c>
      <c r="U4" s="1">
        <f t="shared" ref="U4:U67" si="1">IF(G4&gt;=T4,1,0)</f>
        <v>1</v>
      </c>
      <c r="W4" s="83" t="s">
        <v>1013</v>
      </c>
      <c r="X4" s="83">
        <v>49</v>
      </c>
      <c r="Y4" s="83">
        <v>44</v>
      </c>
      <c r="Z4" s="83">
        <v>89.8</v>
      </c>
      <c r="AA4" s="83">
        <v>584806</v>
      </c>
      <c r="AB4" s="83">
        <v>782044.58109999995</v>
      </c>
      <c r="AC4" s="83">
        <v>0.18779999999999999</v>
      </c>
      <c r="AD4" s="83">
        <v>96.262799999999999</v>
      </c>
      <c r="AE4" s="83">
        <v>1.3421000000000001</v>
      </c>
      <c r="AF4" s="83">
        <v>1.2</v>
      </c>
    </row>
    <row r="5" spans="1:32" x14ac:dyDescent="0.25">
      <c r="A5" s="92">
        <v>10753</v>
      </c>
      <c r="B5" s="83" t="s">
        <v>987</v>
      </c>
      <c r="C5" s="85" t="s">
        <v>3256</v>
      </c>
      <c r="D5" s="86">
        <v>17499</v>
      </c>
      <c r="E5" s="85">
        <v>818</v>
      </c>
      <c r="F5" s="87">
        <v>26791.041000000001</v>
      </c>
      <c r="G5" s="90">
        <v>1.6061000000000001</v>
      </c>
      <c r="H5" s="85">
        <v>1.6343000000000001</v>
      </c>
      <c r="I5" s="85">
        <v>1.9987999999999999</v>
      </c>
      <c r="J5" s="85">
        <v>1.8110999999999999</v>
      </c>
      <c r="K5" s="85">
        <v>1.5765</v>
      </c>
      <c r="L5" s="85">
        <v>1.5261</v>
      </c>
      <c r="M5" s="85">
        <v>1.5721000000000001</v>
      </c>
      <c r="N5" s="85">
        <v>1.7170000000000001</v>
      </c>
      <c r="O5" s="85">
        <v>1.6439999999999999</v>
      </c>
      <c r="P5" s="85">
        <v>1.5341</v>
      </c>
      <c r="Q5" s="85">
        <v>1.4302999999999999</v>
      </c>
      <c r="R5" s="85">
        <v>1.2408999999999999</v>
      </c>
      <c r="S5" s="85">
        <v>1.4289000000000001</v>
      </c>
      <c r="T5" s="2">
        <f t="shared" si="0"/>
        <v>1</v>
      </c>
      <c r="U5" s="1">
        <f t="shared" si="1"/>
        <v>1</v>
      </c>
      <c r="W5" s="83" t="s">
        <v>987</v>
      </c>
      <c r="X5" s="83">
        <v>36</v>
      </c>
      <c r="Y5" s="83">
        <v>30</v>
      </c>
      <c r="Z5" s="83">
        <v>83.33</v>
      </c>
      <c r="AA5" s="83">
        <v>237704</v>
      </c>
      <c r="AB5" s="83">
        <v>256511.77660000001</v>
      </c>
      <c r="AC5" s="83">
        <v>0.18779999999999999</v>
      </c>
      <c r="AD5" s="83">
        <v>58.528500000000001</v>
      </c>
      <c r="AE5" s="83">
        <v>1.0807</v>
      </c>
      <c r="AF5" s="83">
        <v>1</v>
      </c>
    </row>
    <row r="6" spans="1:32" x14ac:dyDescent="0.25">
      <c r="A6" s="92">
        <v>10754</v>
      </c>
      <c r="B6" s="83" t="s">
        <v>954</v>
      </c>
      <c r="C6" s="85" t="s">
        <v>3257</v>
      </c>
      <c r="D6" s="86">
        <v>6115</v>
      </c>
      <c r="E6" s="85">
        <v>52</v>
      </c>
      <c r="F6" s="87">
        <v>2687.5309999999999</v>
      </c>
      <c r="G6" s="90">
        <v>0.44330000000000003</v>
      </c>
      <c r="H6" s="85">
        <v>0.73529999999999995</v>
      </c>
      <c r="I6" s="85">
        <v>0.51170000000000004</v>
      </c>
      <c r="J6" s="85">
        <v>0.70199999999999996</v>
      </c>
      <c r="K6" s="85">
        <v>0.63129999999999997</v>
      </c>
      <c r="L6" s="85">
        <v>0.36409999999999998</v>
      </c>
      <c r="M6" s="85">
        <v>0.59360000000000002</v>
      </c>
      <c r="N6" s="85">
        <v>0</v>
      </c>
      <c r="O6" s="85">
        <v>0.40550000000000003</v>
      </c>
      <c r="P6" s="85">
        <v>0.4375</v>
      </c>
      <c r="Q6" s="85">
        <v>0.1447</v>
      </c>
      <c r="R6" s="85">
        <v>0.25369999999999998</v>
      </c>
      <c r="S6" s="85">
        <v>0.59230000000000005</v>
      </c>
      <c r="T6" s="2">
        <f t="shared" si="0"/>
        <v>0.6</v>
      </c>
      <c r="U6" s="1">
        <f t="shared" si="1"/>
        <v>0</v>
      </c>
      <c r="W6" s="83" t="s">
        <v>961</v>
      </c>
      <c r="X6" s="83">
        <v>84</v>
      </c>
      <c r="Y6" s="83">
        <v>76</v>
      </c>
      <c r="Z6" s="83">
        <v>90.48</v>
      </c>
      <c r="AA6" s="83">
        <v>367958</v>
      </c>
      <c r="AB6" s="83">
        <v>288170.01069999998</v>
      </c>
      <c r="AC6" s="83">
        <v>0.1462</v>
      </c>
      <c r="AD6" s="83">
        <v>43.876899999999999</v>
      </c>
      <c r="AE6" s="83">
        <v>0.79079999999999995</v>
      </c>
      <c r="AF6" s="83">
        <v>0.8</v>
      </c>
    </row>
    <row r="7" spans="1:32" x14ac:dyDescent="0.25">
      <c r="A7" s="92">
        <v>10755</v>
      </c>
      <c r="B7" s="83" t="s">
        <v>958</v>
      </c>
      <c r="C7" s="85" t="s">
        <v>3258</v>
      </c>
      <c r="D7" s="86">
        <v>4010</v>
      </c>
      <c r="E7" s="85">
        <v>46</v>
      </c>
      <c r="F7" s="87">
        <v>2670.3389000000002</v>
      </c>
      <c r="G7" s="90">
        <v>0.67359999999999998</v>
      </c>
      <c r="H7" s="85">
        <v>0.69240000000000002</v>
      </c>
      <c r="I7" s="85">
        <v>0.66969999999999996</v>
      </c>
      <c r="J7" s="85">
        <v>0.71009999999999995</v>
      </c>
      <c r="K7" s="85">
        <v>0.69710000000000005</v>
      </c>
      <c r="L7" s="85">
        <v>0.62609999999999999</v>
      </c>
      <c r="M7" s="85">
        <v>0.70209999999999995</v>
      </c>
      <c r="N7" s="85">
        <v>0.71189999999999998</v>
      </c>
      <c r="O7" s="85">
        <v>0.70389999999999997</v>
      </c>
      <c r="P7" s="85">
        <v>0.71450000000000002</v>
      </c>
      <c r="Q7" s="85">
        <v>0.63690000000000002</v>
      </c>
      <c r="R7" s="85">
        <v>0.63790000000000002</v>
      </c>
      <c r="S7" s="85">
        <v>0.60199999999999998</v>
      </c>
      <c r="T7" s="2">
        <f t="shared" si="0"/>
        <v>0.6</v>
      </c>
      <c r="U7" s="1">
        <f t="shared" si="1"/>
        <v>1</v>
      </c>
      <c r="W7" s="83" t="s">
        <v>954</v>
      </c>
      <c r="X7" s="83">
        <v>93</v>
      </c>
      <c r="Y7" s="83">
        <v>91</v>
      </c>
      <c r="Z7" s="83">
        <v>97.85</v>
      </c>
      <c r="AA7" s="83">
        <v>302082</v>
      </c>
      <c r="AB7" s="83">
        <v>197758.63099999999</v>
      </c>
      <c r="AC7" s="83">
        <v>9.06E-2</v>
      </c>
      <c r="AD7" s="83">
        <v>36.679299999999998</v>
      </c>
      <c r="AE7" s="83">
        <v>0.65629999999999999</v>
      </c>
      <c r="AF7" s="83">
        <v>0.6</v>
      </c>
    </row>
    <row r="8" spans="1:32" x14ac:dyDescent="0.25">
      <c r="A8" s="92">
        <v>28785</v>
      </c>
      <c r="B8" s="83" t="s">
        <v>980</v>
      </c>
      <c r="C8" s="85" t="s">
        <v>3259</v>
      </c>
      <c r="D8" s="85">
        <v>161</v>
      </c>
      <c r="E8" s="85">
        <v>84</v>
      </c>
      <c r="F8" s="85">
        <v>35.445999999999998</v>
      </c>
      <c r="G8" s="90">
        <v>0.46029999999999999</v>
      </c>
      <c r="H8" s="85">
        <v>0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0.42559999999999998</v>
      </c>
      <c r="R8" s="85">
        <v>0.51290000000000002</v>
      </c>
      <c r="S8" s="85">
        <v>0.43590000000000001</v>
      </c>
      <c r="T8" s="2">
        <f t="shared" si="0"/>
        <v>0.6</v>
      </c>
      <c r="U8" s="1">
        <f t="shared" si="1"/>
        <v>0</v>
      </c>
      <c r="W8" s="83" t="s">
        <v>958</v>
      </c>
      <c r="X8" s="83">
        <v>503</v>
      </c>
      <c r="Y8" s="83">
        <v>455</v>
      </c>
      <c r="Z8" s="83">
        <v>90.46</v>
      </c>
      <c r="AA8" s="83">
        <v>756998</v>
      </c>
      <c r="AB8" s="83">
        <v>453823.31550000003</v>
      </c>
      <c r="AC8" s="83">
        <v>8.5400000000000004E-2</v>
      </c>
      <c r="AD8" s="83">
        <v>36.679299999999998</v>
      </c>
      <c r="AE8" s="83">
        <v>0.60299999999999998</v>
      </c>
      <c r="AF8" s="83">
        <v>0.6</v>
      </c>
    </row>
    <row r="9" spans="1:32" x14ac:dyDescent="0.25">
      <c r="A9" s="92">
        <v>10686</v>
      </c>
      <c r="B9" s="83" t="s">
        <v>950</v>
      </c>
      <c r="C9" s="85" t="s">
        <v>3117</v>
      </c>
      <c r="D9" s="86">
        <v>35696</v>
      </c>
      <c r="E9" s="85">
        <v>50</v>
      </c>
      <c r="F9" s="87">
        <v>56138.385199999997</v>
      </c>
      <c r="G9" s="90">
        <v>1.5749</v>
      </c>
      <c r="H9" s="85">
        <v>1.5011000000000001</v>
      </c>
      <c r="I9" s="85">
        <v>1.6556</v>
      </c>
      <c r="J9" s="85">
        <v>1.6296999999999999</v>
      </c>
      <c r="K9" s="85">
        <v>1.5068999999999999</v>
      </c>
      <c r="L9" s="85">
        <v>1.6319999999999999</v>
      </c>
      <c r="M9" s="85">
        <v>1.6194</v>
      </c>
      <c r="N9" s="85">
        <v>1.5799000000000001</v>
      </c>
      <c r="O9" s="85">
        <v>1.5278</v>
      </c>
      <c r="P9" s="85">
        <v>1.5732999999999999</v>
      </c>
      <c r="Q9" s="85">
        <v>1.6025</v>
      </c>
      <c r="R9" s="85">
        <v>1.5725</v>
      </c>
      <c r="S9" s="85">
        <v>1.514</v>
      </c>
      <c r="T9" s="2">
        <f t="shared" si="0"/>
        <v>1.6</v>
      </c>
      <c r="U9" s="1">
        <f t="shared" si="1"/>
        <v>0</v>
      </c>
      <c r="W9" s="83" t="s">
        <v>980</v>
      </c>
      <c r="X9" s="83">
        <v>98</v>
      </c>
      <c r="Y9" s="83">
        <v>62</v>
      </c>
      <c r="Z9" s="83">
        <v>63.27</v>
      </c>
      <c r="AA9" s="83">
        <v>43393</v>
      </c>
      <c r="AB9" s="83">
        <v>25090.3694</v>
      </c>
      <c r="AC9" s="83">
        <v>0.1462</v>
      </c>
      <c r="AD9" s="83">
        <v>10.3361</v>
      </c>
      <c r="AE9" s="83">
        <v>0.58160000000000001</v>
      </c>
      <c r="AF9" s="83">
        <v>0.6</v>
      </c>
    </row>
    <row r="10" spans="1:32" x14ac:dyDescent="0.25">
      <c r="A10" s="92">
        <v>10756</v>
      </c>
      <c r="B10" s="83" t="s">
        <v>954</v>
      </c>
      <c r="C10" s="85" t="s">
        <v>3118</v>
      </c>
      <c r="D10" s="86">
        <v>3026</v>
      </c>
      <c r="E10" s="85">
        <v>13</v>
      </c>
      <c r="F10" s="87">
        <v>2868.3112000000001</v>
      </c>
      <c r="G10" s="90">
        <v>0.95199999999999996</v>
      </c>
      <c r="H10" s="85">
        <v>1.0671999999999999</v>
      </c>
      <c r="I10" s="85">
        <v>1.0659000000000001</v>
      </c>
      <c r="J10" s="85">
        <v>0.99909999999999999</v>
      </c>
      <c r="K10" s="85">
        <v>1.0304</v>
      </c>
      <c r="L10" s="85">
        <v>0.89959999999999996</v>
      </c>
      <c r="M10" s="85">
        <v>0.99970000000000003</v>
      </c>
      <c r="N10" s="85">
        <v>0.88429999999999997</v>
      </c>
      <c r="O10" s="85">
        <v>0.91820000000000002</v>
      </c>
      <c r="P10" s="85">
        <v>1.044</v>
      </c>
      <c r="Q10" s="85">
        <v>1.0466</v>
      </c>
      <c r="R10" s="85">
        <v>0.72440000000000004</v>
      </c>
      <c r="S10" s="85">
        <v>0.55830000000000002</v>
      </c>
      <c r="T10" s="2">
        <f t="shared" si="0"/>
        <v>0.6</v>
      </c>
      <c r="U10" s="1">
        <f t="shared" si="1"/>
        <v>1</v>
      </c>
      <c r="W10" s="83" t="s">
        <v>3818</v>
      </c>
      <c r="X10" s="83">
        <v>1</v>
      </c>
      <c r="Y10" s="83">
        <v>1</v>
      </c>
      <c r="Z10" s="83">
        <v>100</v>
      </c>
      <c r="AA10" s="83">
        <v>11144</v>
      </c>
      <c r="AB10" s="83">
        <v>15413.482400000001</v>
      </c>
      <c r="AC10" s="83">
        <v>0.18990000000000001</v>
      </c>
      <c r="AD10" s="83">
        <v>39.839300000000001</v>
      </c>
      <c r="AE10" s="83">
        <v>1.3835</v>
      </c>
      <c r="AF10" s="83">
        <v>1.2</v>
      </c>
    </row>
    <row r="11" spans="1:32" x14ac:dyDescent="0.25">
      <c r="A11" s="92">
        <v>10757</v>
      </c>
      <c r="B11" s="83" t="s">
        <v>961</v>
      </c>
      <c r="C11" s="85" t="s">
        <v>3119</v>
      </c>
      <c r="D11" s="86">
        <v>4618</v>
      </c>
      <c r="E11" s="85">
        <v>70</v>
      </c>
      <c r="F11" s="87">
        <v>3629.2501999999999</v>
      </c>
      <c r="G11" s="90">
        <v>0.79800000000000004</v>
      </c>
      <c r="H11" s="85">
        <v>0.80149999999999999</v>
      </c>
      <c r="I11" s="85">
        <v>0.69310000000000005</v>
      </c>
      <c r="J11" s="85">
        <v>0.86129999999999995</v>
      </c>
      <c r="K11" s="85">
        <v>0.96130000000000004</v>
      </c>
      <c r="L11" s="85">
        <v>0.96909999999999996</v>
      </c>
      <c r="M11" s="85">
        <v>0.80589999999999995</v>
      </c>
      <c r="N11" s="85">
        <v>0.74760000000000004</v>
      </c>
      <c r="O11" s="85">
        <v>0.80469999999999997</v>
      </c>
      <c r="P11" s="85">
        <v>0.74209999999999998</v>
      </c>
      <c r="Q11" s="85">
        <v>0.63490000000000002</v>
      </c>
      <c r="R11" s="85">
        <v>0.76790000000000003</v>
      </c>
      <c r="S11" s="85">
        <v>0.82520000000000004</v>
      </c>
      <c r="T11" s="2">
        <f t="shared" si="0"/>
        <v>0.8</v>
      </c>
      <c r="U11" s="1">
        <f t="shared" si="1"/>
        <v>0</v>
      </c>
    </row>
    <row r="12" spans="1:32" x14ac:dyDescent="0.25">
      <c r="A12" s="92">
        <v>10758</v>
      </c>
      <c r="B12" s="83" t="s">
        <v>961</v>
      </c>
      <c r="C12" s="85" t="s">
        <v>3120</v>
      </c>
      <c r="D12" s="86">
        <v>4422</v>
      </c>
      <c r="E12" s="85">
        <v>17</v>
      </c>
      <c r="F12" s="87">
        <v>3110.0871000000002</v>
      </c>
      <c r="G12" s="90">
        <v>0.70599999999999996</v>
      </c>
      <c r="H12" s="85">
        <v>0.95140000000000002</v>
      </c>
      <c r="I12" s="85">
        <v>0.74890000000000001</v>
      </c>
      <c r="J12" s="85">
        <v>0.67859999999999998</v>
      </c>
      <c r="K12" s="85">
        <v>0.7026</v>
      </c>
      <c r="L12" s="85">
        <v>0.6774</v>
      </c>
      <c r="M12" s="85">
        <v>0.57569999999999999</v>
      </c>
      <c r="N12" s="85">
        <v>0.70150000000000001</v>
      </c>
      <c r="O12" s="85">
        <v>0.45960000000000001</v>
      </c>
      <c r="P12" s="85">
        <v>0.68640000000000001</v>
      </c>
      <c r="Q12" s="85">
        <v>0.66649999999999998</v>
      </c>
      <c r="R12" s="85">
        <v>0.69920000000000004</v>
      </c>
      <c r="S12" s="85">
        <v>0.75280000000000002</v>
      </c>
      <c r="T12" s="2">
        <f t="shared" si="0"/>
        <v>0.8</v>
      </c>
      <c r="U12" s="1">
        <f t="shared" si="1"/>
        <v>0</v>
      </c>
    </row>
    <row r="13" spans="1:32" x14ac:dyDescent="0.25">
      <c r="A13" s="92">
        <v>10759</v>
      </c>
      <c r="B13" s="83" t="s">
        <v>958</v>
      </c>
      <c r="C13" s="85" t="s">
        <v>3121</v>
      </c>
      <c r="D13" s="86">
        <v>4677</v>
      </c>
      <c r="E13" s="85">
        <v>149</v>
      </c>
      <c r="F13" s="87">
        <v>2889.3110999999999</v>
      </c>
      <c r="G13" s="90">
        <v>0.6381</v>
      </c>
      <c r="H13" s="85">
        <v>0.58919999999999995</v>
      </c>
      <c r="I13" s="85">
        <v>0.69879999999999998</v>
      </c>
      <c r="J13" s="85">
        <v>0.66600000000000004</v>
      </c>
      <c r="K13" s="85">
        <v>0.59360000000000002</v>
      </c>
      <c r="L13" s="85">
        <v>0.70350000000000001</v>
      </c>
      <c r="M13" s="85">
        <v>0.70579999999999998</v>
      </c>
      <c r="N13" s="85">
        <v>0.62319999999999998</v>
      </c>
      <c r="O13" s="85">
        <v>0.6179</v>
      </c>
      <c r="P13" s="85">
        <v>0.68210000000000004</v>
      </c>
      <c r="Q13" s="85">
        <v>0.54369999999999996</v>
      </c>
      <c r="R13" s="85">
        <v>0.55279999999999996</v>
      </c>
      <c r="S13" s="85">
        <v>0.73609999999999998</v>
      </c>
      <c r="T13" s="2">
        <f t="shared" si="0"/>
        <v>0.6</v>
      </c>
      <c r="U13" s="1">
        <f t="shared" si="1"/>
        <v>1</v>
      </c>
    </row>
    <row r="14" spans="1:32" x14ac:dyDescent="0.25">
      <c r="A14" s="92">
        <v>10760</v>
      </c>
      <c r="B14" s="83" t="s">
        <v>954</v>
      </c>
      <c r="C14" s="85" t="s">
        <v>3122</v>
      </c>
      <c r="D14" s="86">
        <v>5006</v>
      </c>
      <c r="E14" s="85">
        <v>6</v>
      </c>
      <c r="F14" s="87">
        <v>3717.9915000000001</v>
      </c>
      <c r="G14" s="90">
        <v>0.74360000000000004</v>
      </c>
      <c r="H14" s="85">
        <v>0.89100000000000001</v>
      </c>
      <c r="I14" s="85">
        <v>0.72340000000000004</v>
      </c>
      <c r="J14" s="85">
        <v>0.7389</v>
      </c>
      <c r="K14" s="85">
        <v>0.75560000000000005</v>
      </c>
      <c r="L14" s="85">
        <v>0.65920000000000001</v>
      </c>
      <c r="M14" s="85">
        <v>0.61429999999999996</v>
      </c>
      <c r="N14" s="85">
        <v>0.92120000000000002</v>
      </c>
      <c r="O14" s="85">
        <v>0.67449999999999999</v>
      </c>
      <c r="P14" s="85">
        <v>0.76080000000000003</v>
      </c>
      <c r="Q14" s="85">
        <v>0.67479999999999996</v>
      </c>
      <c r="R14" s="85">
        <v>0.7409</v>
      </c>
      <c r="S14" s="85">
        <v>0.75800000000000001</v>
      </c>
      <c r="T14" s="2">
        <f t="shared" si="0"/>
        <v>0.6</v>
      </c>
      <c r="U14" s="1">
        <f t="shared" si="1"/>
        <v>1</v>
      </c>
    </row>
    <row r="15" spans="1:32" x14ac:dyDescent="0.25">
      <c r="A15" s="92">
        <v>28875</v>
      </c>
      <c r="B15" s="83" t="s">
        <v>980</v>
      </c>
      <c r="C15" s="85" t="s">
        <v>3123</v>
      </c>
      <c r="D15" s="85">
        <v>752</v>
      </c>
      <c r="E15" s="85">
        <v>0</v>
      </c>
      <c r="F15" s="85">
        <v>429.99470000000002</v>
      </c>
      <c r="G15" s="90">
        <v>0.57179999999999997</v>
      </c>
      <c r="H15" s="85">
        <v>0.69240000000000002</v>
      </c>
      <c r="I15" s="85">
        <v>0.55500000000000005</v>
      </c>
      <c r="J15" s="85">
        <v>0.68530000000000002</v>
      </c>
      <c r="K15" s="85">
        <v>0.54859999999999998</v>
      </c>
      <c r="L15" s="85">
        <v>0.74250000000000005</v>
      </c>
      <c r="M15" s="85">
        <v>0.60470000000000002</v>
      </c>
      <c r="N15" s="85">
        <v>0.54459999999999997</v>
      </c>
      <c r="O15" s="85">
        <v>0.7016</v>
      </c>
      <c r="P15" s="85">
        <v>0.53339999999999999</v>
      </c>
      <c r="Q15" s="85">
        <v>0.55879999999999996</v>
      </c>
      <c r="R15" s="85">
        <v>0.40310000000000001</v>
      </c>
      <c r="S15" s="85">
        <v>0.39639999999999997</v>
      </c>
      <c r="T15" s="2">
        <f t="shared" si="0"/>
        <v>0.6</v>
      </c>
      <c r="U15" s="1">
        <f t="shared" si="1"/>
        <v>0</v>
      </c>
    </row>
    <row r="16" spans="1:32" x14ac:dyDescent="0.25">
      <c r="A16" s="92">
        <v>10687</v>
      </c>
      <c r="B16" s="83" t="s">
        <v>1013</v>
      </c>
      <c r="C16" s="85" t="s">
        <v>3124</v>
      </c>
      <c r="D16" s="86">
        <v>33376</v>
      </c>
      <c r="E16" s="86">
        <v>1014</v>
      </c>
      <c r="F16" s="87">
        <v>48532.190999999999</v>
      </c>
      <c r="G16" s="90">
        <v>1.4997</v>
      </c>
      <c r="H16" s="85">
        <v>1.5061</v>
      </c>
      <c r="I16" s="85">
        <v>1.4557</v>
      </c>
      <c r="J16" s="85">
        <v>1.4764999999999999</v>
      </c>
      <c r="K16" s="85">
        <v>1.4255</v>
      </c>
      <c r="L16" s="85">
        <v>1.508</v>
      </c>
      <c r="M16" s="85">
        <v>1.5036</v>
      </c>
      <c r="N16" s="85">
        <v>1.5105999999999999</v>
      </c>
      <c r="O16" s="85">
        <v>1.4810000000000001</v>
      </c>
      <c r="P16" s="85">
        <v>1.4004000000000001</v>
      </c>
      <c r="Q16" s="85">
        <v>1.4874000000000001</v>
      </c>
      <c r="R16" s="85">
        <v>1.4914000000000001</v>
      </c>
      <c r="S16" s="85">
        <v>1.3997999999999999</v>
      </c>
      <c r="T16" s="2">
        <f t="shared" si="0"/>
        <v>1.2</v>
      </c>
      <c r="U16" s="1">
        <f t="shared" si="1"/>
        <v>1</v>
      </c>
    </row>
    <row r="17" spans="1:21" x14ac:dyDescent="0.25">
      <c r="A17" s="92">
        <v>10761</v>
      </c>
      <c r="B17" s="83" t="s">
        <v>958</v>
      </c>
      <c r="C17" s="85" t="s">
        <v>3125</v>
      </c>
      <c r="D17" s="86">
        <v>3663</v>
      </c>
      <c r="E17" s="85">
        <v>34</v>
      </c>
      <c r="F17" s="87">
        <v>2136.3078999999998</v>
      </c>
      <c r="G17" s="90">
        <v>0.5887</v>
      </c>
      <c r="H17" s="85">
        <v>0.64280000000000004</v>
      </c>
      <c r="I17" s="85">
        <v>0.60880000000000001</v>
      </c>
      <c r="J17" s="85">
        <v>0.5635</v>
      </c>
      <c r="K17" s="85">
        <v>0.62450000000000006</v>
      </c>
      <c r="L17" s="85">
        <v>0.56730000000000003</v>
      </c>
      <c r="M17" s="85">
        <v>0.58679999999999999</v>
      </c>
      <c r="N17" s="85">
        <v>0.56789999999999996</v>
      </c>
      <c r="O17" s="85">
        <v>0.5978</v>
      </c>
      <c r="P17" s="85">
        <v>0.5292</v>
      </c>
      <c r="Q17" s="85">
        <v>0.48110000000000003</v>
      </c>
      <c r="R17" s="85">
        <v>0.65439999999999998</v>
      </c>
      <c r="S17" s="85">
        <v>0</v>
      </c>
      <c r="T17" s="2">
        <f t="shared" si="0"/>
        <v>0.6</v>
      </c>
      <c r="U17" s="1">
        <f t="shared" si="1"/>
        <v>0</v>
      </c>
    </row>
    <row r="18" spans="1:21" x14ac:dyDescent="0.25">
      <c r="A18" s="92">
        <v>10762</v>
      </c>
      <c r="B18" s="83" t="s">
        <v>961</v>
      </c>
      <c r="C18" s="85" t="s">
        <v>3126</v>
      </c>
      <c r="D18" s="86">
        <v>3743</v>
      </c>
      <c r="E18" s="85">
        <v>70</v>
      </c>
      <c r="F18" s="87">
        <v>2405.1952000000001</v>
      </c>
      <c r="G18" s="90">
        <v>0.65480000000000005</v>
      </c>
      <c r="H18" s="85">
        <v>0.73860000000000003</v>
      </c>
      <c r="I18" s="85">
        <v>0.72219999999999995</v>
      </c>
      <c r="J18" s="85">
        <v>0.61729999999999996</v>
      </c>
      <c r="K18" s="85">
        <v>0.73609999999999998</v>
      </c>
      <c r="L18" s="85">
        <v>0.7016</v>
      </c>
      <c r="M18" s="85">
        <v>0.57189999999999996</v>
      </c>
      <c r="N18" s="85">
        <v>0.66649999999999998</v>
      </c>
      <c r="O18" s="85">
        <v>0.66779999999999995</v>
      </c>
      <c r="P18" s="85">
        <v>0.63859999999999995</v>
      </c>
      <c r="Q18" s="85">
        <v>0.58230000000000004</v>
      </c>
      <c r="R18" s="85">
        <v>0.60009999999999997</v>
      </c>
      <c r="S18" s="85">
        <v>0.624</v>
      </c>
      <c r="T18" s="2">
        <f t="shared" si="0"/>
        <v>0.8</v>
      </c>
      <c r="U18" s="1">
        <f t="shared" si="1"/>
        <v>0</v>
      </c>
    </row>
    <row r="19" spans="1:21" x14ac:dyDescent="0.25">
      <c r="A19" s="92">
        <v>10763</v>
      </c>
      <c r="B19" s="83" t="s">
        <v>958</v>
      </c>
      <c r="C19" s="85" t="s">
        <v>3127</v>
      </c>
      <c r="D19" s="86">
        <v>2409</v>
      </c>
      <c r="E19" s="85">
        <v>102</v>
      </c>
      <c r="F19" s="87">
        <v>1632.7167999999999</v>
      </c>
      <c r="G19" s="90">
        <v>0.7077</v>
      </c>
      <c r="H19" s="85">
        <v>0.66349999999999998</v>
      </c>
      <c r="I19" s="85">
        <v>0.75690000000000002</v>
      </c>
      <c r="J19" s="85">
        <v>0.61299999999999999</v>
      </c>
      <c r="K19" s="85">
        <v>0.74209999999999998</v>
      </c>
      <c r="L19" s="85">
        <v>0.6956</v>
      </c>
      <c r="M19" s="85">
        <v>0.68640000000000001</v>
      </c>
      <c r="N19" s="85">
        <v>0.76529999999999998</v>
      </c>
      <c r="O19" s="85">
        <v>0.6946</v>
      </c>
      <c r="P19" s="85">
        <v>0.73340000000000005</v>
      </c>
      <c r="Q19" s="85">
        <v>0.71499999999999997</v>
      </c>
      <c r="R19" s="85">
        <v>0.71179999999999999</v>
      </c>
      <c r="S19" s="85">
        <v>0.7681</v>
      </c>
      <c r="T19" s="2">
        <f t="shared" si="0"/>
        <v>0.6</v>
      </c>
      <c r="U19" s="1">
        <f t="shared" si="1"/>
        <v>1</v>
      </c>
    </row>
    <row r="20" spans="1:21" x14ac:dyDescent="0.25">
      <c r="A20" s="92">
        <v>10764</v>
      </c>
      <c r="B20" s="83" t="s">
        <v>958</v>
      </c>
      <c r="C20" s="85" t="s">
        <v>3128</v>
      </c>
      <c r="D20" s="86">
        <v>1849</v>
      </c>
      <c r="E20" s="85">
        <v>257</v>
      </c>
      <c r="F20" s="87">
        <v>1221.2165</v>
      </c>
      <c r="G20" s="90">
        <v>0.7671</v>
      </c>
      <c r="H20" s="85">
        <v>0.73770000000000002</v>
      </c>
      <c r="I20" s="85">
        <v>0.9244</v>
      </c>
      <c r="J20" s="85">
        <v>0.9627</v>
      </c>
      <c r="K20" s="85">
        <v>0.74670000000000003</v>
      </c>
      <c r="L20" s="85">
        <v>0.90049999999999997</v>
      </c>
      <c r="M20" s="85">
        <v>0.77649999999999997</v>
      </c>
      <c r="N20" s="85">
        <v>0.86199999999999999</v>
      </c>
      <c r="O20" s="85">
        <v>0.74239999999999995</v>
      </c>
      <c r="P20" s="85">
        <v>0.75770000000000004</v>
      </c>
      <c r="Q20" s="85">
        <v>0.63849999999999996</v>
      </c>
      <c r="R20" s="85">
        <v>0.54510000000000003</v>
      </c>
      <c r="S20" s="85">
        <v>0.61060000000000003</v>
      </c>
      <c r="T20" s="2">
        <f t="shared" si="0"/>
        <v>0.6</v>
      </c>
      <c r="U20" s="1">
        <f t="shared" si="1"/>
        <v>1</v>
      </c>
    </row>
    <row r="21" spans="1:21" x14ac:dyDescent="0.25">
      <c r="A21" s="92">
        <v>10765</v>
      </c>
      <c r="B21" s="83" t="s">
        <v>958</v>
      </c>
      <c r="C21" s="85" t="s">
        <v>3129</v>
      </c>
      <c r="D21" s="86">
        <v>2288</v>
      </c>
      <c r="E21" s="85">
        <v>1</v>
      </c>
      <c r="F21" s="87">
        <v>1416.9313</v>
      </c>
      <c r="G21" s="90">
        <v>0.61960000000000004</v>
      </c>
      <c r="H21" s="85">
        <v>0.64729999999999999</v>
      </c>
      <c r="I21" s="85">
        <v>0.58209999999999995</v>
      </c>
      <c r="J21" s="85">
        <v>0.58460000000000001</v>
      </c>
      <c r="K21" s="85">
        <v>0.5111</v>
      </c>
      <c r="L21" s="85">
        <v>0.58699999999999997</v>
      </c>
      <c r="M21" s="85">
        <v>0.59370000000000001</v>
      </c>
      <c r="N21" s="85">
        <v>0.7016</v>
      </c>
      <c r="O21" s="85">
        <v>0.65359999999999996</v>
      </c>
      <c r="P21" s="85">
        <v>0.60980000000000001</v>
      </c>
      <c r="Q21" s="85">
        <v>0.64759999999999995</v>
      </c>
      <c r="R21" s="85">
        <v>0.65239999999999998</v>
      </c>
      <c r="S21" s="85">
        <v>0.70299999999999996</v>
      </c>
      <c r="T21" s="2">
        <f t="shared" si="0"/>
        <v>0.6</v>
      </c>
      <c r="U21" s="1">
        <f t="shared" si="1"/>
        <v>1</v>
      </c>
    </row>
    <row r="22" spans="1:21" x14ac:dyDescent="0.25">
      <c r="A22" s="92">
        <v>10766</v>
      </c>
      <c r="B22" s="83" t="s">
        <v>958</v>
      </c>
      <c r="C22" s="85" t="s">
        <v>3130</v>
      </c>
      <c r="D22" s="86">
        <v>3710</v>
      </c>
      <c r="E22" s="85">
        <v>428</v>
      </c>
      <c r="F22" s="87">
        <v>1640.5401999999999</v>
      </c>
      <c r="G22" s="90">
        <v>0.49990000000000001</v>
      </c>
      <c r="H22" s="85">
        <v>0.81930000000000003</v>
      </c>
      <c r="I22" s="85">
        <v>0.80120000000000002</v>
      </c>
      <c r="J22" s="85">
        <v>0.57809999999999995</v>
      </c>
      <c r="K22" s="85">
        <v>0.65429999999999999</v>
      </c>
      <c r="L22" s="85">
        <v>0.67759999999999998</v>
      </c>
      <c r="M22" s="85">
        <v>0.4289</v>
      </c>
      <c r="N22" s="85">
        <v>0.28799999999999998</v>
      </c>
      <c r="O22" s="85">
        <v>0.25030000000000002</v>
      </c>
      <c r="P22" s="85">
        <v>0.36709999999999998</v>
      </c>
      <c r="Q22" s="85">
        <v>0.29149999999999998</v>
      </c>
      <c r="R22" s="85">
        <v>0.35320000000000001</v>
      </c>
      <c r="S22" s="85">
        <v>0.62670000000000003</v>
      </c>
      <c r="T22" s="2">
        <f t="shared" si="0"/>
        <v>0.6</v>
      </c>
      <c r="U22" s="1">
        <f t="shared" si="1"/>
        <v>0</v>
      </c>
    </row>
    <row r="23" spans="1:21" x14ac:dyDescent="0.25">
      <c r="A23" s="92">
        <v>10767</v>
      </c>
      <c r="B23" s="83" t="s">
        <v>980</v>
      </c>
      <c r="C23" s="85" t="s">
        <v>3131</v>
      </c>
      <c r="D23" s="86">
        <v>1436</v>
      </c>
      <c r="E23" s="85">
        <v>1</v>
      </c>
      <c r="F23" s="85">
        <v>432.02100000000002</v>
      </c>
      <c r="G23" s="90">
        <v>0.30109999999999998</v>
      </c>
      <c r="H23" s="85">
        <v>0.42359999999999998</v>
      </c>
      <c r="I23" s="85">
        <v>0.11990000000000001</v>
      </c>
      <c r="J23" s="85">
        <v>0.6431</v>
      </c>
      <c r="K23" s="85">
        <v>0.67279999999999995</v>
      </c>
      <c r="L23" s="85">
        <v>0.13539999999999999</v>
      </c>
      <c r="M23" s="85">
        <v>0.1048</v>
      </c>
      <c r="N23" s="85">
        <v>0.96030000000000004</v>
      </c>
      <c r="O23" s="85">
        <v>4.8899999999999999E-2</v>
      </c>
      <c r="P23" s="85">
        <v>0.21149999999999999</v>
      </c>
      <c r="Q23" s="85">
        <v>0</v>
      </c>
      <c r="R23" s="85">
        <v>6.7799999999999999E-2</v>
      </c>
      <c r="S23" s="85">
        <v>0</v>
      </c>
      <c r="T23" s="2">
        <f t="shared" si="0"/>
        <v>0.6</v>
      </c>
      <c r="U23" s="1">
        <f t="shared" si="1"/>
        <v>0</v>
      </c>
    </row>
    <row r="24" spans="1:21" x14ac:dyDescent="0.25">
      <c r="A24" s="92">
        <v>10660</v>
      </c>
      <c r="B24" s="83" t="s">
        <v>950</v>
      </c>
      <c r="C24" s="85" t="s">
        <v>3132</v>
      </c>
      <c r="D24" s="86">
        <v>38429</v>
      </c>
      <c r="E24" s="86">
        <v>35153</v>
      </c>
      <c r="F24" s="87">
        <v>4960.7016999999996</v>
      </c>
      <c r="G24" s="90">
        <v>1.5143</v>
      </c>
      <c r="H24" s="85">
        <v>1.4830000000000001</v>
      </c>
      <c r="I24" s="85">
        <v>1.5143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2">
        <f t="shared" si="0"/>
        <v>1.6</v>
      </c>
      <c r="U24" s="1">
        <f t="shared" si="1"/>
        <v>0</v>
      </c>
    </row>
    <row r="25" spans="1:21" x14ac:dyDescent="0.25">
      <c r="A25" s="92">
        <v>10688</v>
      </c>
      <c r="B25" s="83" t="s">
        <v>987</v>
      </c>
      <c r="C25" s="85" t="s">
        <v>3133</v>
      </c>
      <c r="D25" s="86">
        <v>12464</v>
      </c>
      <c r="E25" s="85">
        <v>99</v>
      </c>
      <c r="F25" s="87">
        <v>13881.3951</v>
      </c>
      <c r="G25" s="90">
        <v>1.1226</v>
      </c>
      <c r="H25" s="85">
        <v>1.2621</v>
      </c>
      <c r="I25" s="85">
        <v>1.1775</v>
      </c>
      <c r="J25" s="85">
        <v>1.1303000000000001</v>
      </c>
      <c r="K25" s="85">
        <v>1.0561</v>
      </c>
      <c r="L25" s="85">
        <v>1.1596</v>
      </c>
      <c r="M25" s="85">
        <v>1.1759999999999999</v>
      </c>
      <c r="N25" s="85">
        <v>1.3714</v>
      </c>
      <c r="O25" s="85">
        <v>1.3213999999999999</v>
      </c>
      <c r="P25" s="85">
        <v>1.3495999999999999</v>
      </c>
      <c r="Q25" s="85">
        <v>1.1005</v>
      </c>
      <c r="R25" s="85">
        <v>0.37280000000000002</v>
      </c>
      <c r="S25" s="85">
        <v>1.1345000000000001</v>
      </c>
      <c r="T25" s="2">
        <f t="shared" si="0"/>
        <v>1</v>
      </c>
      <c r="U25" s="1">
        <f t="shared" si="1"/>
        <v>1</v>
      </c>
    </row>
    <row r="26" spans="1:21" x14ac:dyDescent="0.25">
      <c r="A26" s="92">
        <v>10768</v>
      </c>
      <c r="B26" s="83" t="s">
        <v>958</v>
      </c>
      <c r="C26" s="85" t="s">
        <v>3134</v>
      </c>
      <c r="D26" s="86">
        <v>2881</v>
      </c>
      <c r="E26" s="85">
        <v>107</v>
      </c>
      <c r="F26" s="87">
        <v>1600.8610000000001</v>
      </c>
      <c r="G26" s="90">
        <v>0.57709999999999995</v>
      </c>
      <c r="H26" s="85">
        <v>0.63449999999999995</v>
      </c>
      <c r="I26" s="85">
        <v>0.62729999999999997</v>
      </c>
      <c r="J26" s="85">
        <v>0.56899999999999995</v>
      </c>
      <c r="K26" s="85">
        <v>0.54379999999999995</v>
      </c>
      <c r="L26" s="85">
        <v>0.57669999999999999</v>
      </c>
      <c r="M26" s="85">
        <v>0.58730000000000004</v>
      </c>
      <c r="N26" s="85">
        <v>0.55320000000000003</v>
      </c>
      <c r="O26" s="85">
        <v>0.58740000000000003</v>
      </c>
      <c r="P26" s="85">
        <v>0.56769999999999998</v>
      </c>
      <c r="Q26" s="85">
        <v>0.56589999999999996</v>
      </c>
      <c r="R26" s="85">
        <v>0.57340000000000002</v>
      </c>
      <c r="S26" s="85">
        <v>0.5494</v>
      </c>
      <c r="T26" s="2">
        <f t="shared" si="0"/>
        <v>0.6</v>
      </c>
      <c r="U26" s="1">
        <f t="shared" si="1"/>
        <v>0</v>
      </c>
    </row>
    <row r="27" spans="1:21" ht="26.4" x14ac:dyDescent="0.25">
      <c r="A27" s="92">
        <v>10769</v>
      </c>
      <c r="B27" s="83" t="s">
        <v>958</v>
      </c>
      <c r="C27" s="85" t="s">
        <v>3135</v>
      </c>
      <c r="D27" s="86">
        <v>2431</v>
      </c>
      <c r="E27" s="85">
        <v>18</v>
      </c>
      <c r="F27" s="87">
        <v>1568.0037</v>
      </c>
      <c r="G27" s="90">
        <v>0.64980000000000004</v>
      </c>
      <c r="H27" s="85">
        <v>0.69389999999999996</v>
      </c>
      <c r="I27" s="85">
        <v>0.60270000000000001</v>
      </c>
      <c r="J27" s="85">
        <v>0.61160000000000003</v>
      </c>
      <c r="K27" s="85">
        <v>0.59150000000000003</v>
      </c>
      <c r="L27" s="85">
        <v>0.72119999999999995</v>
      </c>
      <c r="M27" s="85">
        <v>0.69689999999999996</v>
      </c>
      <c r="N27" s="85">
        <v>0.65439999999999998</v>
      </c>
      <c r="O27" s="85">
        <v>0.73560000000000003</v>
      </c>
      <c r="P27" s="85">
        <v>0.61839999999999995</v>
      </c>
      <c r="Q27" s="85">
        <v>0.65490000000000004</v>
      </c>
      <c r="R27" s="85">
        <v>0.62160000000000004</v>
      </c>
      <c r="S27" s="85">
        <v>0.59760000000000002</v>
      </c>
      <c r="T27" s="2">
        <f t="shared" si="0"/>
        <v>0.6</v>
      </c>
      <c r="U27" s="1">
        <f t="shared" si="1"/>
        <v>1</v>
      </c>
    </row>
    <row r="28" spans="1:21" x14ac:dyDescent="0.25">
      <c r="A28" s="92">
        <v>10770</v>
      </c>
      <c r="B28" s="83" t="s">
        <v>958</v>
      </c>
      <c r="C28" s="85" t="s">
        <v>3136</v>
      </c>
      <c r="D28" s="86">
        <v>2530</v>
      </c>
      <c r="E28" s="85">
        <v>11</v>
      </c>
      <c r="F28" s="87">
        <v>1487.239</v>
      </c>
      <c r="G28" s="90">
        <v>0.59040000000000004</v>
      </c>
      <c r="H28" s="85">
        <v>0.63090000000000002</v>
      </c>
      <c r="I28" s="85">
        <v>0.61729999999999996</v>
      </c>
      <c r="J28" s="85">
        <v>0.69810000000000005</v>
      </c>
      <c r="K28" s="85">
        <v>0.49299999999999999</v>
      </c>
      <c r="L28" s="85">
        <v>0.55379999999999996</v>
      </c>
      <c r="M28" s="85">
        <v>0.61470000000000002</v>
      </c>
      <c r="N28" s="85">
        <v>0.7581</v>
      </c>
      <c r="O28" s="85">
        <v>0.57509999999999994</v>
      </c>
      <c r="P28" s="85">
        <v>0.57099999999999995</v>
      </c>
      <c r="Q28" s="85">
        <v>0.5272</v>
      </c>
      <c r="R28" s="85">
        <v>0.60709999999999997</v>
      </c>
      <c r="S28" s="85">
        <v>0.52090000000000003</v>
      </c>
      <c r="T28" s="2">
        <f t="shared" si="0"/>
        <v>0.6</v>
      </c>
      <c r="U28" s="1">
        <f t="shared" si="1"/>
        <v>0</v>
      </c>
    </row>
    <row r="29" spans="1:21" x14ac:dyDescent="0.25">
      <c r="A29" s="92">
        <v>10771</v>
      </c>
      <c r="B29" s="83" t="s">
        <v>958</v>
      </c>
      <c r="C29" s="85" t="s">
        <v>3137</v>
      </c>
      <c r="D29" s="86">
        <v>1460</v>
      </c>
      <c r="E29" s="85">
        <v>34</v>
      </c>
      <c r="F29" s="85">
        <v>802.13720000000001</v>
      </c>
      <c r="G29" s="90">
        <v>0.5625</v>
      </c>
      <c r="H29" s="85">
        <v>0.64249999999999996</v>
      </c>
      <c r="I29" s="85">
        <v>0.60070000000000001</v>
      </c>
      <c r="J29" s="85">
        <v>0.5827</v>
      </c>
      <c r="K29" s="85">
        <v>0.53710000000000002</v>
      </c>
      <c r="L29" s="85">
        <v>0.72060000000000002</v>
      </c>
      <c r="M29" s="85">
        <v>0.57040000000000002</v>
      </c>
      <c r="N29" s="85">
        <v>0.56759999999999999</v>
      </c>
      <c r="O29" s="85">
        <v>0.5806</v>
      </c>
      <c r="P29" s="85">
        <v>0.56599999999999995</v>
      </c>
      <c r="Q29" s="85">
        <v>0.49480000000000002</v>
      </c>
      <c r="R29" s="85">
        <v>0.55479999999999996</v>
      </c>
      <c r="S29" s="85">
        <v>0.36380000000000001</v>
      </c>
      <c r="T29" s="2">
        <f t="shared" si="0"/>
        <v>0.6</v>
      </c>
      <c r="U29" s="1">
        <f t="shared" si="1"/>
        <v>0</v>
      </c>
    </row>
    <row r="30" spans="1:21" x14ac:dyDescent="0.25">
      <c r="A30" s="92">
        <v>10772</v>
      </c>
      <c r="B30" s="83" t="s">
        <v>961</v>
      </c>
      <c r="C30" s="85" t="s">
        <v>3138</v>
      </c>
      <c r="D30" s="86">
        <v>6092</v>
      </c>
      <c r="E30" s="85">
        <v>42</v>
      </c>
      <c r="F30" s="87">
        <v>2628.3155000000002</v>
      </c>
      <c r="G30" s="90">
        <v>0.43440000000000001</v>
      </c>
      <c r="H30" s="85">
        <v>0.58530000000000004</v>
      </c>
      <c r="I30" s="85">
        <v>0.495</v>
      </c>
      <c r="J30" s="85">
        <v>0.46739999999999998</v>
      </c>
      <c r="K30" s="85">
        <v>0.47289999999999999</v>
      </c>
      <c r="L30" s="85">
        <v>0.52490000000000003</v>
      </c>
      <c r="M30" s="85">
        <v>0.52180000000000004</v>
      </c>
      <c r="N30" s="85">
        <v>0.62470000000000003</v>
      </c>
      <c r="O30" s="85">
        <v>0.29389999999999999</v>
      </c>
      <c r="P30" s="85">
        <v>0.36420000000000002</v>
      </c>
      <c r="Q30" s="85">
        <v>0.45040000000000002</v>
      </c>
      <c r="R30" s="85">
        <v>0.2011</v>
      </c>
      <c r="S30" s="85">
        <v>0.25519999999999998</v>
      </c>
      <c r="T30" s="2">
        <f t="shared" si="0"/>
        <v>0.8</v>
      </c>
      <c r="U30" s="1">
        <f t="shared" si="1"/>
        <v>0</v>
      </c>
    </row>
    <row r="31" spans="1:21" x14ac:dyDescent="0.25">
      <c r="A31" s="92">
        <v>10773</v>
      </c>
      <c r="B31" s="83" t="s">
        <v>958</v>
      </c>
      <c r="C31" s="85" t="s">
        <v>3139</v>
      </c>
      <c r="D31" s="86">
        <v>2539</v>
      </c>
      <c r="E31" s="85">
        <v>2</v>
      </c>
      <c r="F31" s="87">
        <v>1481.8577</v>
      </c>
      <c r="G31" s="90">
        <v>0.58409999999999995</v>
      </c>
      <c r="H31" s="85">
        <v>0.56069999999999998</v>
      </c>
      <c r="I31" s="85">
        <v>0.57169999999999999</v>
      </c>
      <c r="J31" s="85">
        <v>0.62590000000000001</v>
      </c>
      <c r="K31" s="85">
        <v>0.57979999999999998</v>
      </c>
      <c r="L31" s="85">
        <v>0.51980000000000004</v>
      </c>
      <c r="M31" s="85">
        <v>0.63339999999999996</v>
      </c>
      <c r="N31" s="85">
        <v>0.62749999999999995</v>
      </c>
      <c r="O31" s="85">
        <v>0.59619999999999995</v>
      </c>
      <c r="P31" s="85">
        <v>0.52569999999999995</v>
      </c>
      <c r="Q31" s="85">
        <v>0.60609999999999997</v>
      </c>
      <c r="R31" s="85">
        <v>0.60089999999999999</v>
      </c>
      <c r="S31" s="85">
        <v>0.56940000000000002</v>
      </c>
      <c r="T31" s="2">
        <f t="shared" si="0"/>
        <v>0.6</v>
      </c>
      <c r="U31" s="1">
        <f t="shared" si="1"/>
        <v>0</v>
      </c>
    </row>
    <row r="32" spans="1:21" x14ac:dyDescent="0.25">
      <c r="A32" s="92">
        <v>10774</v>
      </c>
      <c r="B32" s="83" t="s">
        <v>958</v>
      </c>
      <c r="C32" s="85" t="s">
        <v>3140</v>
      </c>
      <c r="D32" s="86">
        <v>2173</v>
      </c>
      <c r="E32" s="85">
        <v>2</v>
      </c>
      <c r="F32" s="87">
        <v>1571.2440999999999</v>
      </c>
      <c r="G32" s="90">
        <v>0.72370000000000001</v>
      </c>
      <c r="H32" s="85">
        <v>0.64280000000000004</v>
      </c>
      <c r="I32" s="85">
        <v>0.65790000000000004</v>
      </c>
      <c r="J32" s="85">
        <v>0.65539999999999998</v>
      </c>
      <c r="K32" s="85">
        <v>0.76919999999999999</v>
      </c>
      <c r="L32" s="85">
        <v>0.72689999999999999</v>
      </c>
      <c r="M32" s="85">
        <v>0.70220000000000005</v>
      </c>
      <c r="N32" s="85">
        <v>0.71319999999999995</v>
      </c>
      <c r="O32" s="85">
        <v>0.6704</v>
      </c>
      <c r="P32" s="85">
        <v>0.75480000000000003</v>
      </c>
      <c r="Q32" s="85">
        <v>0.71099999999999997</v>
      </c>
      <c r="R32" s="85">
        <v>0.87180000000000002</v>
      </c>
      <c r="S32" s="85">
        <v>0.77129999999999999</v>
      </c>
      <c r="T32" s="2">
        <f t="shared" si="0"/>
        <v>0.6</v>
      </c>
      <c r="U32" s="1">
        <f t="shared" si="1"/>
        <v>1</v>
      </c>
    </row>
    <row r="33" spans="1:21" x14ac:dyDescent="0.25">
      <c r="A33" s="92">
        <v>10775</v>
      </c>
      <c r="B33" s="83" t="s">
        <v>958</v>
      </c>
      <c r="C33" s="85" t="s">
        <v>3141</v>
      </c>
      <c r="D33" s="86">
        <v>2633</v>
      </c>
      <c r="E33" s="85">
        <v>3</v>
      </c>
      <c r="F33" s="87">
        <v>1952.4369999999999</v>
      </c>
      <c r="G33" s="90">
        <v>0.74239999999999995</v>
      </c>
      <c r="H33" s="85">
        <v>0.78900000000000003</v>
      </c>
      <c r="I33" s="85">
        <v>0.8125</v>
      </c>
      <c r="J33" s="85">
        <v>0.73540000000000005</v>
      </c>
      <c r="K33" s="85">
        <v>0.75539999999999996</v>
      </c>
      <c r="L33" s="85">
        <v>0.79949999999999999</v>
      </c>
      <c r="M33" s="85">
        <v>0.71970000000000001</v>
      </c>
      <c r="N33" s="85">
        <v>0.68799999999999994</v>
      </c>
      <c r="O33" s="85">
        <v>0.85699999999999998</v>
      </c>
      <c r="P33" s="85">
        <v>0.73719999999999997</v>
      </c>
      <c r="Q33" s="85">
        <v>0.63349999999999995</v>
      </c>
      <c r="R33" s="85">
        <v>0.69199999999999995</v>
      </c>
      <c r="S33" s="85">
        <v>0.69130000000000003</v>
      </c>
      <c r="T33" s="2">
        <f t="shared" si="0"/>
        <v>0.6</v>
      </c>
      <c r="U33" s="1">
        <f t="shared" si="1"/>
        <v>1</v>
      </c>
    </row>
    <row r="34" spans="1:21" x14ac:dyDescent="0.25">
      <c r="A34" s="92">
        <v>10776</v>
      </c>
      <c r="B34" s="83" t="s">
        <v>958</v>
      </c>
      <c r="C34" s="85" t="s">
        <v>3142</v>
      </c>
      <c r="D34" s="86">
        <v>1985</v>
      </c>
      <c r="E34" s="85">
        <v>65</v>
      </c>
      <c r="F34" s="87">
        <v>1123.5806</v>
      </c>
      <c r="G34" s="90">
        <v>0.58520000000000005</v>
      </c>
      <c r="H34" s="85">
        <v>0.64229999999999998</v>
      </c>
      <c r="I34" s="85">
        <v>0.63370000000000004</v>
      </c>
      <c r="J34" s="85">
        <v>0.59650000000000003</v>
      </c>
      <c r="K34" s="85">
        <v>0.60429999999999995</v>
      </c>
      <c r="L34" s="85">
        <v>0.64790000000000003</v>
      </c>
      <c r="M34" s="85">
        <v>0.51700000000000002</v>
      </c>
      <c r="N34" s="85">
        <v>0.54210000000000003</v>
      </c>
      <c r="O34" s="85">
        <v>0.56399999999999995</v>
      </c>
      <c r="P34" s="85">
        <v>0.48399999999999999</v>
      </c>
      <c r="Q34" s="85">
        <v>0.5595</v>
      </c>
      <c r="R34" s="85">
        <v>0.63739999999999997</v>
      </c>
      <c r="S34" s="85">
        <v>0.58340000000000003</v>
      </c>
      <c r="T34" s="2">
        <f t="shared" si="0"/>
        <v>0.6</v>
      </c>
      <c r="U34" s="1">
        <f t="shared" si="1"/>
        <v>0</v>
      </c>
    </row>
    <row r="35" spans="1:21" x14ac:dyDescent="0.25">
      <c r="A35" s="92">
        <v>10777</v>
      </c>
      <c r="B35" s="83" t="s">
        <v>954</v>
      </c>
      <c r="C35" s="85" t="s">
        <v>3143</v>
      </c>
      <c r="D35" s="86">
        <v>4342</v>
      </c>
      <c r="E35" s="85">
        <v>54</v>
      </c>
      <c r="F35" s="87">
        <v>2523.0322999999999</v>
      </c>
      <c r="G35" s="90">
        <v>0.58840000000000003</v>
      </c>
      <c r="H35" s="85">
        <v>0.70730000000000004</v>
      </c>
      <c r="I35" s="85">
        <v>0.65429999999999999</v>
      </c>
      <c r="J35" s="85">
        <v>0.62429999999999997</v>
      </c>
      <c r="K35" s="85">
        <v>0.55769999999999997</v>
      </c>
      <c r="L35" s="85">
        <v>0.60529999999999995</v>
      </c>
      <c r="M35" s="85">
        <v>0.65280000000000005</v>
      </c>
      <c r="N35" s="85">
        <v>0.58230000000000004</v>
      </c>
      <c r="O35" s="85">
        <v>0.56200000000000006</v>
      </c>
      <c r="P35" s="85">
        <v>0.57199999999999995</v>
      </c>
      <c r="Q35" s="85">
        <v>0.52539999999999998</v>
      </c>
      <c r="R35" s="85">
        <v>0.52610000000000001</v>
      </c>
      <c r="S35" s="85">
        <v>0.53339999999999999</v>
      </c>
      <c r="T35" s="2">
        <f t="shared" si="0"/>
        <v>0.6</v>
      </c>
      <c r="U35" s="1">
        <f t="shared" si="1"/>
        <v>0</v>
      </c>
    </row>
    <row r="36" spans="1:21" x14ac:dyDescent="0.25">
      <c r="A36" s="92">
        <v>10778</v>
      </c>
      <c r="B36" s="83" t="s">
        <v>980</v>
      </c>
      <c r="C36" s="85" t="s">
        <v>3144</v>
      </c>
      <c r="D36" s="85">
        <v>589</v>
      </c>
      <c r="E36" s="85">
        <v>4</v>
      </c>
      <c r="F36" s="85">
        <v>395.96350000000001</v>
      </c>
      <c r="G36" s="90">
        <v>0.67689999999999995</v>
      </c>
      <c r="H36" s="85">
        <v>0.7429</v>
      </c>
      <c r="I36" s="85">
        <v>0.75260000000000005</v>
      </c>
      <c r="J36" s="85">
        <v>0.53400000000000003</v>
      </c>
      <c r="K36" s="85">
        <v>0.64239999999999997</v>
      </c>
      <c r="L36" s="85">
        <v>0.61319999999999997</v>
      </c>
      <c r="M36" s="85">
        <v>0.877</v>
      </c>
      <c r="N36" s="85">
        <v>0.67500000000000004</v>
      </c>
      <c r="O36" s="85">
        <v>0.67830000000000001</v>
      </c>
      <c r="P36" s="85">
        <v>0.81679999999999997</v>
      </c>
      <c r="Q36" s="85">
        <v>0.65980000000000005</v>
      </c>
      <c r="R36" s="85">
        <v>0.54090000000000005</v>
      </c>
      <c r="S36" s="85">
        <v>0.5131</v>
      </c>
      <c r="T36" s="2">
        <f t="shared" si="0"/>
        <v>0.6</v>
      </c>
      <c r="U36" s="1">
        <f t="shared" si="1"/>
        <v>1</v>
      </c>
    </row>
    <row r="37" spans="1:21" x14ac:dyDescent="0.25">
      <c r="A37" s="92">
        <v>10779</v>
      </c>
      <c r="B37" s="83" t="s">
        <v>958</v>
      </c>
      <c r="C37" s="85" t="s">
        <v>3145</v>
      </c>
      <c r="D37" s="86">
        <v>2481</v>
      </c>
      <c r="E37" s="85">
        <v>5</v>
      </c>
      <c r="F37" s="87">
        <v>1433.8661</v>
      </c>
      <c r="G37" s="90">
        <v>0.57909999999999995</v>
      </c>
      <c r="H37" s="85">
        <v>0.63639999999999997</v>
      </c>
      <c r="I37" s="85">
        <v>0.67069999999999996</v>
      </c>
      <c r="J37" s="85">
        <v>0.59940000000000004</v>
      </c>
      <c r="K37" s="85">
        <v>0.61319999999999997</v>
      </c>
      <c r="L37" s="85">
        <v>0.55210000000000004</v>
      </c>
      <c r="M37" s="85">
        <v>0.59899999999999998</v>
      </c>
      <c r="N37" s="85">
        <v>0.71589999999999998</v>
      </c>
      <c r="O37" s="85">
        <v>0.64529999999999998</v>
      </c>
      <c r="P37" s="85">
        <v>0.50619999999999998</v>
      </c>
      <c r="Q37" s="85">
        <v>0.46750000000000003</v>
      </c>
      <c r="R37" s="85">
        <v>0.54069999999999996</v>
      </c>
      <c r="S37" s="85">
        <v>0.49519999999999997</v>
      </c>
      <c r="T37" s="2">
        <f t="shared" si="0"/>
        <v>0.6</v>
      </c>
      <c r="U37" s="1">
        <f t="shared" si="1"/>
        <v>0</v>
      </c>
    </row>
    <row r="38" spans="1:21" x14ac:dyDescent="0.25">
      <c r="A38" s="92">
        <v>10780</v>
      </c>
      <c r="B38" s="83" t="s">
        <v>980</v>
      </c>
      <c r="C38" s="85" t="s">
        <v>3146</v>
      </c>
      <c r="D38" s="86">
        <v>1114</v>
      </c>
      <c r="E38" s="85">
        <v>16</v>
      </c>
      <c r="F38" s="85">
        <v>877.91989999999998</v>
      </c>
      <c r="G38" s="90">
        <v>0.79959999999999998</v>
      </c>
      <c r="H38" s="85">
        <v>1.0079</v>
      </c>
      <c r="I38" s="85">
        <v>0.79930000000000001</v>
      </c>
      <c r="J38" s="85">
        <v>0.86839999999999995</v>
      </c>
      <c r="K38" s="85">
        <v>0.80420000000000003</v>
      </c>
      <c r="L38" s="85">
        <v>0.97209999999999996</v>
      </c>
      <c r="M38" s="85">
        <v>0.80759999999999998</v>
      </c>
      <c r="N38" s="85">
        <v>0.83919999999999995</v>
      </c>
      <c r="O38" s="85">
        <v>0.83</v>
      </c>
      <c r="P38" s="85">
        <v>0.82189999999999996</v>
      </c>
      <c r="Q38" s="85">
        <v>0.79420000000000002</v>
      </c>
      <c r="R38" s="85">
        <v>0.54279999999999995</v>
      </c>
      <c r="S38" s="85">
        <v>0.58540000000000003</v>
      </c>
      <c r="T38" s="2">
        <f t="shared" si="0"/>
        <v>0.6</v>
      </c>
      <c r="U38" s="1">
        <f t="shared" si="1"/>
        <v>1</v>
      </c>
    </row>
    <row r="39" spans="1:21" x14ac:dyDescent="0.25">
      <c r="A39" s="92">
        <v>10781</v>
      </c>
      <c r="B39" s="83" t="s">
        <v>980</v>
      </c>
      <c r="C39" s="85" t="s">
        <v>3147</v>
      </c>
      <c r="D39" s="85">
        <v>937</v>
      </c>
      <c r="E39" s="85">
        <v>46</v>
      </c>
      <c r="F39" s="85">
        <v>634.17259999999999</v>
      </c>
      <c r="G39" s="90">
        <v>0.71179999999999999</v>
      </c>
      <c r="H39" s="85">
        <v>0.77149999999999996</v>
      </c>
      <c r="I39" s="85">
        <v>0.69640000000000002</v>
      </c>
      <c r="J39" s="85">
        <v>0.73350000000000004</v>
      </c>
      <c r="K39" s="85">
        <v>0.72250000000000003</v>
      </c>
      <c r="L39" s="85">
        <v>0.83179999999999998</v>
      </c>
      <c r="M39" s="85">
        <v>0.76280000000000003</v>
      </c>
      <c r="N39" s="85">
        <v>0.65759999999999996</v>
      </c>
      <c r="O39" s="85">
        <v>0.75229999999999997</v>
      </c>
      <c r="P39" s="85">
        <v>0.72019999999999995</v>
      </c>
      <c r="Q39" s="85">
        <v>0.58420000000000005</v>
      </c>
      <c r="R39" s="85">
        <v>0.74680000000000002</v>
      </c>
      <c r="S39" s="85">
        <v>0.5575</v>
      </c>
      <c r="T39" s="2">
        <f t="shared" si="0"/>
        <v>0.6</v>
      </c>
      <c r="U39" s="1">
        <f t="shared" si="1"/>
        <v>1</v>
      </c>
    </row>
    <row r="40" spans="1:21" x14ac:dyDescent="0.25">
      <c r="A40" s="92">
        <v>10689</v>
      </c>
      <c r="B40" s="83" t="s">
        <v>1013</v>
      </c>
      <c r="C40" s="85" t="s">
        <v>3148</v>
      </c>
      <c r="D40" s="86">
        <v>18268</v>
      </c>
      <c r="E40" s="85">
        <v>184</v>
      </c>
      <c r="F40" s="87">
        <v>18510.4411</v>
      </c>
      <c r="G40" s="90">
        <v>1.0236000000000001</v>
      </c>
      <c r="H40" s="85">
        <v>0.99</v>
      </c>
      <c r="I40" s="85">
        <v>1.3082</v>
      </c>
      <c r="J40" s="85">
        <v>1.1953</v>
      </c>
      <c r="K40" s="85">
        <v>1.228</v>
      </c>
      <c r="L40" s="85">
        <v>1.1580999999999999</v>
      </c>
      <c r="M40" s="85">
        <v>1.3313999999999999</v>
      </c>
      <c r="N40" s="85">
        <v>1.3512</v>
      </c>
      <c r="O40" s="85">
        <v>0.27739999999999998</v>
      </c>
      <c r="P40" s="85">
        <v>2.5999999999999999E-2</v>
      </c>
      <c r="Q40" s="85">
        <v>0</v>
      </c>
      <c r="R40" s="85">
        <v>1.0888</v>
      </c>
      <c r="S40" s="85">
        <v>1.3540000000000001</v>
      </c>
      <c r="T40" s="2">
        <f t="shared" si="0"/>
        <v>1.2</v>
      </c>
      <c r="U40" s="1">
        <f t="shared" si="1"/>
        <v>0</v>
      </c>
    </row>
    <row r="41" spans="1:21" x14ac:dyDescent="0.25">
      <c r="A41" s="92">
        <v>10782</v>
      </c>
      <c r="B41" s="83" t="s">
        <v>958</v>
      </c>
      <c r="C41" s="85" t="s">
        <v>3149</v>
      </c>
      <c r="D41" s="86">
        <v>2048</v>
      </c>
      <c r="E41" s="85">
        <v>3</v>
      </c>
      <c r="F41" s="87">
        <v>1259.2111</v>
      </c>
      <c r="G41" s="90">
        <v>0.61580000000000001</v>
      </c>
      <c r="H41" s="85">
        <v>0.70489999999999997</v>
      </c>
      <c r="I41" s="85">
        <v>0.6724</v>
      </c>
      <c r="J41" s="85">
        <v>0.53690000000000004</v>
      </c>
      <c r="K41" s="85">
        <v>0.58640000000000003</v>
      </c>
      <c r="L41" s="85">
        <v>0.65080000000000005</v>
      </c>
      <c r="M41" s="85">
        <v>0.59599999999999997</v>
      </c>
      <c r="N41" s="85">
        <v>0.59819999999999995</v>
      </c>
      <c r="O41" s="85">
        <v>0.68589999999999995</v>
      </c>
      <c r="P41" s="85">
        <v>0.53949999999999998</v>
      </c>
      <c r="Q41" s="85">
        <v>0.628</v>
      </c>
      <c r="R41" s="85">
        <v>0.60770000000000002</v>
      </c>
      <c r="S41" s="85">
        <v>0.60850000000000004</v>
      </c>
      <c r="T41" s="2">
        <f t="shared" si="0"/>
        <v>0.6</v>
      </c>
      <c r="U41" s="1">
        <f t="shared" si="1"/>
        <v>1</v>
      </c>
    </row>
    <row r="42" spans="1:21" x14ac:dyDescent="0.25">
      <c r="A42" s="92">
        <v>10784</v>
      </c>
      <c r="B42" s="83" t="s">
        <v>958</v>
      </c>
      <c r="C42" s="85" t="s">
        <v>3150</v>
      </c>
      <c r="D42" s="86">
        <v>3442</v>
      </c>
      <c r="E42" s="85">
        <v>184</v>
      </c>
      <c r="F42" s="87">
        <v>1596.0042000000001</v>
      </c>
      <c r="G42" s="90">
        <v>0.4899</v>
      </c>
      <c r="H42" s="85">
        <v>0.50109999999999999</v>
      </c>
      <c r="I42" s="85">
        <v>0.46910000000000002</v>
      </c>
      <c r="J42" s="85">
        <v>0.43259999999999998</v>
      </c>
      <c r="K42" s="85">
        <v>0.42649999999999999</v>
      </c>
      <c r="L42" s="85">
        <v>0.44829999999999998</v>
      </c>
      <c r="M42" s="85">
        <v>0.49519999999999997</v>
      </c>
      <c r="N42" s="85">
        <v>0.54369999999999996</v>
      </c>
      <c r="O42" s="85">
        <v>0.51790000000000003</v>
      </c>
      <c r="P42" s="85">
        <v>0.5161</v>
      </c>
      <c r="Q42" s="85">
        <v>0.54190000000000005</v>
      </c>
      <c r="R42" s="85">
        <v>0.5161</v>
      </c>
      <c r="S42" s="85">
        <v>0.53180000000000005</v>
      </c>
      <c r="T42" s="2">
        <f t="shared" si="0"/>
        <v>0.6</v>
      </c>
      <c r="U42" s="1">
        <f t="shared" si="1"/>
        <v>0</v>
      </c>
    </row>
    <row r="43" spans="1:21" x14ac:dyDescent="0.25">
      <c r="A43" s="92">
        <v>10785</v>
      </c>
      <c r="B43" s="83" t="s">
        <v>958</v>
      </c>
      <c r="C43" s="85" t="s">
        <v>3151</v>
      </c>
      <c r="D43" s="86">
        <v>5228</v>
      </c>
      <c r="E43" s="85">
        <v>36</v>
      </c>
      <c r="F43" s="87">
        <v>2631.1372000000001</v>
      </c>
      <c r="G43" s="90">
        <v>0.50680000000000003</v>
      </c>
      <c r="H43" s="85">
        <v>0.59</v>
      </c>
      <c r="I43" s="85">
        <v>0.58740000000000003</v>
      </c>
      <c r="J43" s="85">
        <v>0.55720000000000003</v>
      </c>
      <c r="K43" s="85">
        <v>0.49009999999999998</v>
      </c>
      <c r="L43" s="85">
        <v>0.49109999999999998</v>
      </c>
      <c r="M43" s="85">
        <v>0.5101</v>
      </c>
      <c r="N43" s="85">
        <v>0.54949999999999999</v>
      </c>
      <c r="O43" s="85">
        <v>0.54810000000000003</v>
      </c>
      <c r="P43" s="85">
        <v>0.56840000000000002</v>
      </c>
      <c r="Q43" s="85">
        <v>0.48430000000000001</v>
      </c>
      <c r="R43" s="85">
        <v>0.32469999999999999</v>
      </c>
      <c r="S43" s="85">
        <v>3.1600000000000003E-2</v>
      </c>
      <c r="T43" s="2">
        <f t="shared" si="0"/>
        <v>0.6</v>
      </c>
      <c r="U43" s="1">
        <f t="shared" si="1"/>
        <v>0</v>
      </c>
    </row>
    <row r="44" spans="1:21" x14ac:dyDescent="0.25">
      <c r="A44" s="92">
        <v>10786</v>
      </c>
      <c r="B44" s="83" t="s">
        <v>958</v>
      </c>
      <c r="C44" s="85" t="s">
        <v>3152</v>
      </c>
      <c r="D44" s="86">
        <v>2475</v>
      </c>
      <c r="E44" s="85">
        <v>30</v>
      </c>
      <c r="F44" s="87">
        <v>1404.0262</v>
      </c>
      <c r="G44" s="90">
        <v>0.57420000000000004</v>
      </c>
      <c r="H44" s="85">
        <v>0.63039999999999996</v>
      </c>
      <c r="I44" s="85">
        <v>0.64090000000000003</v>
      </c>
      <c r="J44" s="85">
        <v>0.57030000000000003</v>
      </c>
      <c r="K44" s="85">
        <v>0.50660000000000005</v>
      </c>
      <c r="L44" s="85">
        <v>0.55710000000000004</v>
      </c>
      <c r="M44" s="85">
        <v>0.55769999999999997</v>
      </c>
      <c r="N44" s="85">
        <v>0.6038</v>
      </c>
      <c r="O44" s="85">
        <v>0.58160000000000001</v>
      </c>
      <c r="P44" s="85">
        <v>0.57550000000000001</v>
      </c>
      <c r="Q44" s="85">
        <v>0.55110000000000003</v>
      </c>
      <c r="R44" s="85">
        <v>0.61539999999999995</v>
      </c>
      <c r="S44" s="85">
        <v>0.5343</v>
      </c>
      <c r="T44" s="2">
        <f t="shared" si="0"/>
        <v>0.6</v>
      </c>
      <c r="U44" s="1">
        <f t="shared" si="1"/>
        <v>0</v>
      </c>
    </row>
    <row r="45" spans="1:21" x14ac:dyDescent="0.25">
      <c r="A45" s="92">
        <v>10787</v>
      </c>
      <c r="B45" s="83" t="s">
        <v>954</v>
      </c>
      <c r="C45" s="85" t="s">
        <v>3153</v>
      </c>
      <c r="D45" s="86">
        <v>9219</v>
      </c>
      <c r="E45" s="85">
        <v>78</v>
      </c>
      <c r="F45" s="87">
        <v>5068.2406000000001</v>
      </c>
      <c r="G45" s="90">
        <v>0.55449999999999999</v>
      </c>
      <c r="H45" s="85">
        <v>0.59699999999999998</v>
      </c>
      <c r="I45" s="85">
        <v>0.56379999999999997</v>
      </c>
      <c r="J45" s="85">
        <v>0.54790000000000005</v>
      </c>
      <c r="K45" s="85">
        <v>0.54530000000000001</v>
      </c>
      <c r="L45" s="85">
        <v>0.52529999999999999</v>
      </c>
      <c r="M45" s="85">
        <v>0.5202</v>
      </c>
      <c r="N45" s="85">
        <v>0.51700000000000002</v>
      </c>
      <c r="O45" s="85">
        <v>0.55130000000000001</v>
      </c>
      <c r="P45" s="85">
        <v>0.55500000000000005</v>
      </c>
      <c r="Q45" s="85">
        <v>0.59550000000000003</v>
      </c>
      <c r="R45" s="85">
        <v>0.56289999999999996</v>
      </c>
      <c r="S45" s="85">
        <v>0.57020000000000004</v>
      </c>
      <c r="T45" s="2">
        <f t="shared" si="0"/>
        <v>0.6</v>
      </c>
      <c r="U45" s="1">
        <f t="shared" si="1"/>
        <v>0</v>
      </c>
    </row>
    <row r="46" spans="1:21" x14ac:dyDescent="0.25">
      <c r="A46" s="92">
        <v>10788</v>
      </c>
      <c r="B46" s="83" t="s">
        <v>980</v>
      </c>
      <c r="C46" s="85" t="s">
        <v>3154</v>
      </c>
      <c r="D46" s="86">
        <v>2048</v>
      </c>
      <c r="E46" s="85">
        <v>11</v>
      </c>
      <c r="F46" s="85">
        <v>985.9384</v>
      </c>
      <c r="G46" s="90">
        <v>0.48399999999999999</v>
      </c>
      <c r="H46" s="85">
        <v>0.68589999999999995</v>
      </c>
      <c r="I46" s="85">
        <v>0.65780000000000005</v>
      </c>
      <c r="J46" s="85">
        <v>0.61699999999999999</v>
      </c>
      <c r="K46" s="85">
        <v>0.54749999999999999</v>
      </c>
      <c r="L46" s="85">
        <v>0.50529999999999997</v>
      </c>
      <c r="M46" s="85">
        <v>0.25159999999999999</v>
      </c>
      <c r="N46" s="85">
        <v>0.48110000000000003</v>
      </c>
      <c r="O46" s="85">
        <v>0.52810000000000001</v>
      </c>
      <c r="P46" s="85">
        <v>0.5262</v>
      </c>
      <c r="Q46" s="85">
        <v>3.95E-2</v>
      </c>
      <c r="R46" s="85">
        <v>0.37240000000000001</v>
      </c>
      <c r="S46" s="85">
        <v>0.4027</v>
      </c>
      <c r="T46" s="2">
        <f t="shared" si="0"/>
        <v>0.6</v>
      </c>
      <c r="U46" s="1">
        <f t="shared" si="1"/>
        <v>0</v>
      </c>
    </row>
    <row r="47" spans="1:21" x14ac:dyDescent="0.25">
      <c r="A47" s="92">
        <v>10690</v>
      </c>
      <c r="B47" s="83" t="s">
        <v>1013</v>
      </c>
      <c r="C47" s="85" t="s">
        <v>3155</v>
      </c>
      <c r="D47" s="86">
        <v>27426</v>
      </c>
      <c r="E47" s="86">
        <v>6865</v>
      </c>
      <c r="F47" s="87">
        <v>24060.8616</v>
      </c>
      <c r="G47" s="90">
        <v>1.1701999999999999</v>
      </c>
      <c r="H47" s="85">
        <v>0</v>
      </c>
      <c r="I47" s="85">
        <v>0</v>
      </c>
      <c r="J47" s="85">
        <v>0</v>
      </c>
      <c r="K47" s="85">
        <v>0.66479999999999995</v>
      </c>
      <c r="L47" s="85">
        <v>1.4762</v>
      </c>
      <c r="M47" s="85">
        <v>1.4086000000000001</v>
      </c>
      <c r="N47" s="85">
        <v>0.73129999999999995</v>
      </c>
      <c r="O47" s="85">
        <v>1.4703999999999999</v>
      </c>
      <c r="P47" s="85">
        <v>1.1032</v>
      </c>
      <c r="Q47" s="85">
        <v>1.1814</v>
      </c>
      <c r="R47" s="85">
        <v>1.4211</v>
      </c>
      <c r="S47" s="85">
        <v>0.42299999999999999</v>
      </c>
      <c r="T47" s="2">
        <f t="shared" si="0"/>
        <v>1.2</v>
      </c>
      <c r="U47" s="1">
        <f t="shared" si="1"/>
        <v>0</v>
      </c>
    </row>
    <row r="48" spans="1:21" x14ac:dyDescent="0.25">
      <c r="A48" s="92">
        <v>10691</v>
      </c>
      <c r="B48" s="83" t="s">
        <v>987</v>
      </c>
      <c r="C48" s="85" t="s">
        <v>3156</v>
      </c>
      <c r="D48" s="86">
        <v>13781</v>
      </c>
      <c r="E48" s="85">
        <v>489</v>
      </c>
      <c r="F48" s="87">
        <v>15073.646000000001</v>
      </c>
      <c r="G48" s="90">
        <v>1.1339999999999999</v>
      </c>
      <c r="H48" s="85">
        <v>1.1488</v>
      </c>
      <c r="I48" s="85">
        <v>1.0891</v>
      </c>
      <c r="J48" s="85">
        <v>1.1989000000000001</v>
      </c>
      <c r="K48" s="85">
        <v>1.0778000000000001</v>
      </c>
      <c r="L48" s="85">
        <v>1.2854000000000001</v>
      </c>
      <c r="M48" s="85">
        <v>1.1679999999999999</v>
      </c>
      <c r="N48" s="85">
        <v>1.0678000000000001</v>
      </c>
      <c r="O48" s="85">
        <v>1.2149000000000001</v>
      </c>
      <c r="P48" s="85">
        <v>1.1136999999999999</v>
      </c>
      <c r="Q48" s="85">
        <v>0.82040000000000002</v>
      </c>
      <c r="R48" s="85">
        <v>1.2434000000000001</v>
      </c>
      <c r="S48" s="85">
        <v>1.1111</v>
      </c>
      <c r="T48" s="2">
        <f t="shared" si="0"/>
        <v>1</v>
      </c>
      <c r="U48" s="1">
        <f t="shared" si="1"/>
        <v>1</v>
      </c>
    </row>
    <row r="49" spans="1:21" x14ac:dyDescent="0.25">
      <c r="A49" s="92">
        <v>10789</v>
      </c>
      <c r="B49" s="83" t="s">
        <v>958</v>
      </c>
      <c r="C49" s="85" t="s">
        <v>3157</v>
      </c>
      <c r="D49" s="86">
        <v>5233</v>
      </c>
      <c r="E49" s="85">
        <v>562</v>
      </c>
      <c r="F49" s="87">
        <v>2207.8703</v>
      </c>
      <c r="G49" s="90">
        <v>0.47270000000000001</v>
      </c>
      <c r="H49" s="85">
        <v>0.48130000000000001</v>
      </c>
      <c r="I49" s="85">
        <v>0.50139999999999996</v>
      </c>
      <c r="J49" s="85">
        <v>0.49709999999999999</v>
      </c>
      <c r="K49" s="85">
        <v>0.45710000000000001</v>
      </c>
      <c r="L49" s="85">
        <v>0.55620000000000003</v>
      </c>
      <c r="M49" s="85">
        <v>0.47389999999999999</v>
      </c>
      <c r="N49" s="85">
        <v>0.38840000000000002</v>
      </c>
      <c r="O49" s="85">
        <v>0.46710000000000002</v>
      </c>
      <c r="P49" s="85">
        <v>0.52559999999999996</v>
      </c>
      <c r="Q49" s="85">
        <v>0.49569999999999997</v>
      </c>
      <c r="R49" s="85">
        <v>0.4264</v>
      </c>
      <c r="S49" s="85">
        <v>0.40539999999999998</v>
      </c>
      <c r="T49" s="2">
        <f t="shared" si="0"/>
        <v>0.6</v>
      </c>
      <c r="U49" s="1">
        <f t="shared" si="1"/>
        <v>0</v>
      </c>
    </row>
    <row r="50" spans="1:21" x14ac:dyDescent="0.25">
      <c r="A50" s="92">
        <v>10790</v>
      </c>
      <c r="B50" s="83" t="s">
        <v>961</v>
      </c>
      <c r="C50" s="85" t="s">
        <v>3158</v>
      </c>
      <c r="D50" s="86">
        <v>8343</v>
      </c>
      <c r="E50" s="86">
        <v>1084</v>
      </c>
      <c r="F50" s="87">
        <v>3360.6583000000001</v>
      </c>
      <c r="G50" s="90">
        <v>0.46300000000000002</v>
      </c>
      <c r="H50" s="85">
        <v>0.19939999999999999</v>
      </c>
      <c r="I50" s="85">
        <v>0.15359999999999999</v>
      </c>
      <c r="J50" s="85">
        <v>0.1056</v>
      </c>
      <c r="K50" s="85">
        <v>0.33579999999999999</v>
      </c>
      <c r="L50" s="85">
        <v>0.70150000000000001</v>
      </c>
      <c r="M50" s="85">
        <v>0.42549999999999999</v>
      </c>
      <c r="N50" s="85">
        <v>0.69610000000000005</v>
      </c>
      <c r="O50" s="85">
        <v>7.0800000000000002E-2</v>
      </c>
      <c r="P50" s="85">
        <v>0.54369999999999996</v>
      </c>
      <c r="Q50" s="85">
        <v>0.60819999999999996</v>
      </c>
      <c r="R50" s="85">
        <v>0.36509999999999998</v>
      </c>
      <c r="S50" s="85">
        <v>0.5927</v>
      </c>
      <c r="T50" s="2">
        <f t="shared" si="0"/>
        <v>0.8</v>
      </c>
      <c r="U50" s="1">
        <f t="shared" si="1"/>
        <v>0</v>
      </c>
    </row>
    <row r="51" spans="1:21" x14ac:dyDescent="0.25">
      <c r="A51" s="92">
        <v>10791</v>
      </c>
      <c r="B51" s="83" t="s">
        <v>961</v>
      </c>
      <c r="C51" s="85" t="s">
        <v>3159</v>
      </c>
      <c r="D51" s="86">
        <v>11691</v>
      </c>
      <c r="E51" s="86">
        <v>1911</v>
      </c>
      <c r="F51" s="87">
        <v>6092.9931999999999</v>
      </c>
      <c r="G51" s="90">
        <v>0.623</v>
      </c>
      <c r="H51" s="85">
        <v>0.70469999999999999</v>
      </c>
      <c r="I51" s="85">
        <v>0.63900000000000001</v>
      </c>
      <c r="J51" s="85">
        <v>0.5927</v>
      </c>
      <c r="K51" s="85">
        <v>0.92889999999999995</v>
      </c>
      <c r="L51" s="85">
        <v>0.57320000000000004</v>
      </c>
      <c r="M51" s="85">
        <v>0.75960000000000005</v>
      </c>
      <c r="N51" s="85">
        <v>0.80089999999999995</v>
      </c>
      <c r="O51" s="85">
        <v>0.78879999999999995</v>
      </c>
      <c r="P51" s="85">
        <v>0.56230000000000002</v>
      </c>
      <c r="Q51" s="85">
        <v>0.50109999999999999</v>
      </c>
      <c r="R51" s="85">
        <v>0.35160000000000002</v>
      </c>
      <c r="S51" s="85">
        <v>0.215</v>
      </c>
      <c r="T51" s="2">
        <f t="shared" si="0"/>
        <v>0.8</v>
      </c>
      <c r="U51" s="1">
        <f t="shared" si="1"/>
        <v>0</v>
      </c>
    </row>
    <row r="52" spans="1:21" x14ac:dyDescent="0.25">
      <c r="A52" s="92">
        <v>10792</v>
      </c>
      <c r="B52" s="83" t="s">
        <v>958</v>
      </c>
      <c r="C52" s="85" t="s">
        <v>3160</v>
      </c>
      <c r="D52" s="86">
        <v>2862</v>
      </c>
      <c r="E52" s="85">
        <v>217</v>
      </c>
      <c r="F52" s="87">
        <v>1647.8542</v>
      </c>
      <c r="G52" s="90">
        <v>0.623</v>
      </c>
      <c r="H52" s="85">
        <v>0.62339999999999995</v>
      </c>
      <c r="I52" s="85">
        <v>0.58699999999999997</v>
      </c>
      <c r="J52" s="85">
        <v>0.62790000000000001</v>
      </c>
      <c r="K52" s="85">
        <v>0.65139999999999998</v>
      </c>
      <c r="L52" s="85">
        <v>0.54690000000000005</v>
      </c>
      <c r="M52" s="85">
        <v>0.61180000000000001</v>
      </c>
      <c r="N52" s="85">
        <v>0.60350000000000004</v>
      </c>
      <c r="O52" s="85">
        <v>0.61580000000000001</v>
      </c>
      <c r="P52" s="85">
        <v>0.66659999999999997</v>
      </c>
      <c r="Q52" s="85">
        <v>0.65310000000000001</v>
      </c>
      <c r="R52" s="85">
        <v>0.65110000000000001</v>
      </c>
      <c r="S52" s="85">
        <v>0.62949999999999995</v>
      </c>
      <c r="T52" s="2">
        <f t="shared" si="0"/>
        <v>0.6</v>
      </c>
      <c r="U52" s="1">
        <f t="shared" si="1"/>
        <v>1</v>
      </c>
    </row>
    <row r="53" spans="1:21" x14ac:dyDescent="0.25">
      <c r="A53" s="92">
        <v>10793</v>
      </c>
      <c r="B53" s="83" t="s">
        <v>958</v>
      </c>
      <c r="C53" s="85" t="s">
        <v>3161</v>
      </c>
      <c r="D53" s="86">
        <v>3252</v>
      </c>
      <c r="E53" s="86">
        <v>1900</v>
      </c>
      <c r="F53" s="85">
        <v>682.44600000000003</v>
      </c>
      <c r="G53" s="90">
        <v>0.50480000000000003</v>
      </c>
      <c r="H53" s="85">
        <v>0.53190000000000004</v>
      </c>
      <c r="I53" s="85">
        <v>0.52</v>
      </c>
      <c r="J53" s="85">
        <v>0.65080000000000005</v>
      </c>
      <c r="K53" s="85">
        <v>0.57310000000000005</v>
      </c>
      <c r="L53" s="85">
        <v>0.39700000000000002</v>
      </c>
      <c r="M53" s="85">
        <v>0.58720000000000006</v>
      </c>
      <c r="N53" s="85">
        <v>0.52710000000000001</v>
      </c>
      <c r="O53" s="85">
        <v>0.56430000000000002</v>
      </c>
      <c r="P53" s="85">
        <v>0.45229999999999998</v>
      </c>
      <c r="Q53" s="85">
        <v>0.29470000000000002</v>
      </c>
      <c r="R53" s="85">
        <v>0.33389999999999997</v>
      </c>
      <c r="S53" s="85">
        <v>0.38</v>
      </c>
      <c r="T53" s="2">
        <f t="shared" si="0"/>
        <v>0.6</v>
      </c>
      <c r="U53" s="1">
        <f t="shared" si="1"/>
        <v>0</v>
      </c>
    </row>
    <row r="54" spans="1:21" x14ac:dyDescent="0.25">
      <c r="A54" s="92">
        <v>10794</v>
      </c>
      <c r="B54" s="83" t="s">
        <v>980</v>
      </c>
      <c r="C54" s="85" t="s">
        <v>3162</v>
      </c>
      <c r="D54" s="86">
        <v>1614</v>
      </c>
      <c r="E54" s="85">
        <v>485</v>
      </c>
      <c r="F54" s="85">
        <v>710.87850000000003</v>
      </c>
      <c r="G54" s="90">
        <v>0.62970000000000004</v>
      </c>
      <c r="H54" s="85">
        <v>0.7631</v>
      </c>
      <c r="I54" s="85">
        <v>0.49359999999999998</v>
      </c>
      <c r="J54" s="85">
        <v>0.40849999999999997</v>
      </c>
      <c r="K54" s="85">
        <v>0.6018</v>
      </c>
      <c r="L54" s="85">
        <v>0.62090000000000001</v>
      </c>
      <c r="M54" s="85">
        <v>1.0907</v>
      </c>
      <c r="N54" s="85">
        <v>0.6754</v>
      </c>
      <c r="O54" s="85">
        <v>0.55500000000000005</v>
      </c>
      <c r="P54" s="85">
        <v>0.59389999999999998</v>
      </c>
      <c r="Q54" s="85">
        <v>0.67259999999999998</v>
      </c>
      <c r="R54" s="85">
        <v>0.56899999999999995</v>
      </c>
      <c r="S54" s="85">
        <v>0.7409</v>
      </c>
      <c r="T54" s="2">
        <f t="shared" si="0"/>
        <v>0.6</v>
      </c>
      <c r="U54" s="1">
        <f t="shared" si="1"/>
        <v>1</v>
      </c>
    </row>
    <row r="55" spans="1:21" x14ac:dyDescent="0.25">
      <c r="A55" s="92">
        <v>10795</v>
      </c>
      <c r="B55" s="83" t="s">
        <v>980</v>
      </c>
      <c r="C55" s="85" t="s">
        <v>3163</v>
      </c>
      <c r="D55" s="86">
        <v>2339</v>
      </c>
      <c r="E55" s="85">
        <v>56</v>
      </c>
      <c r="F55" s="87">
        <v>1347.0532000000001</v>
      </c>
      <c r="G55" s="90">
        <v>0.59</v>
      </c>
      <c r="H55" s="85">
        <v>0.69079999999999997</v>
      </c>
      <c r="I55" s="85">
        <v>0.59770000000000001</v>
      </c>
      <c r="J55" s="85">
        <v>0.64059999999999995</v>
      </c>
      <c r="K55" s="85">
        <v>0.62150000000000005</v>
      </c>
      <c r="L55" s="85">
        <v>0.60529999999999995</v>
      </c>
      <c r="M55" s="85">
        <v>0.57550000000000001</v>
      </c>
      <c r="N55" s="85">
        <v>0.49330000000000002</v>
      </c>
      <c r="O55" s="85">
        <v>0.48209999999999997</v>
      </c>
      <c r="P55" s="85">
        <v>0.63419999999999999</v>
      </c>
      <c r="Q55" s="85">
        <v>0.60060000000000002</v>
      </c>
      <c r="R55" s="85">
        <v>0.51439999999999997</v>
      </c>
      <c r="S55" s="85">
        <v>0.60309999999999997</v>
      </c>
      <c r="T55" s="2">
        <f t="shared" si="0"/>
        <v>0.6</v>
      </c>
      <c r="U55" s="1">
        <f t="shared" si="1"/>
        <v>0</v>
      </c>
    </row>
    <row r="56" spans="1:21" x14ac:dyDescent="0.25">
      <c r="A56" s="92">
        <v>10796</v>
      </c>
      <c r="B56" s="83" t="s">
        <v>958</v>
      </c>
      <c r="C56" s="85" t="s">
        <v>3164</v>
      </c>
      <c r="D56" s="86">
        <v>1906</v>
      </c>
      <c r="E56" s="85">
        <v>9</v>
      </c>
      <c r="F56" s="85">
        <v>906.62139999999999</v>
      </c>
      <c r="G56" s="90">
        <v>0.47789999999999999</v>
      </c>
      <c r="H56" s="85">
        <v>0.67789999999999995</v>
      </c>
      <c r="I56" s="85">
        <v>0.62990000000000002</v>
      </c>
      <c r="J56" s="85">
        <v>0.56759999999999999</v>
      </c>
      <c r="K56" s="85">
        <v>0.69740000000000002</v>
      </c>
      <c r="L56" s="85">
        <v>0.5605</v>
      </c>
      <c r="M56" s="85">
        <v>0.26040000000000002</v>
      </c>
      <c r="N56" s="85">
        <v>0.36420000000000002</v>
      </c>
      <c r="O56" s="85">
        <v>0.73419999999999996</v>
      </c>
      <c r="P56" s="85">
        <v>0.54190000000000005</v>
      </c>
      <c r="Q56" s="85">
        <v>0.34350000000000003</v>
      </c>
      <c r="R56" s="85">
        <v>0.31169999999999998</v>
      </c>
      <c r="S56" s="85">
        <v>7.3999999999999996E-2</v>
      </c>
      <c r="T56" s="2">
        <f t="shared" si="0"/>
        <v>0.6</v>
      </c>
      <c r="U56" s="1">
        <f t="shared" si="1"/>
        <v>0</v>
      </c>
    </row>
    <row r="57" spans="1:21" x14ac:dyDescent="0.25">
      <c r="A57" s="92">
        <v>10797</v>
      </c>
      <c r="B57" s="83" t="s">
        <v>958</v>
      </c>
      <c r="C57" s="85" t="s">
        <v>3165</v>
      </c>
      <c r="D57" s="86">
        <v>2978</v>
      </c>
      <c r="E57" s="85">
        <v>24</v>
      </c>
      <c r="F57" s="87">
        <v>1735.0556999999999</v>
      </c>
      <c r="G57" s="90">
        <v>0.58740000000000003</v>
      </c>
      <c r="H57" s="85">
        <v>0.53700000000000003</v>
      </c>
      <c r="I57" s="85">
        <v>0.52200000000000002</v>
      </c>
      <c r="J57" s="85">
        <v>0.53210000000000002</v>
      </c>
      <c r="K57" s="85">
        <v>0.51259999999999994</v>
      </c>
      <c r="L57" s="85">
        <v>0.54549999999999998</v>
      </c>
      <c r="M57" s="85">
        <v>0.56820000000000004</v>
      </c>
      <c r="N57" s="85">
        <v>0.61219999999999997</v>
      </c>
      <c r="O57" s="85">
        <v>0.57789999999999997</v>
      </c>
      <c r="P57" s="85">
        <v>0.6502</v>
      </c>
      <c r="Q57" s="85">
        <v>0.63280000000000003</v>
      </c>
      <c r="R57" s="85">
        <v>0.70420000000000005</v>
      </c>
      <c r="S57" s="85">
        <v>0.65129999999999999</v>
      </c>
      <c r="T57" s="2">
        <f t="shared" si="0"/>
        <v>0.6</v>
      </c>
      <c r="U57" s="1">
        <f t="shared" si="1"/>
        <v>0</v>
      </c>
    </row>
    <row r="58" spans="1:21" x14ac:dyDescent="0.25">
      <c r="A58" s="92">
        <v>10692</v>
      </c>
      <c r="B58" s="83" t="s">
        <v>1013</v>
      </c>
      <c r="C58" s="85" t="s">
        <v>3166</v>
      </c>
      <c r="D58" s="86">
        <v>21455</v>
      </c>
      <c r="E58" s="86">
        <v>1161</v>
      </c>
      <c r="F58" s="87">
        <v>20259.712899999999</v>
      </c>
      <c r="G58" s="90">
        <v>0.99829999999999997</v>
      </c>
      <c r="H58" s="85">
        <v>1.083</v>
      </c>
      <c r="I58" s="85">
        <v>1.0964</v>
      </c>
      <c r="J58" s="85">
        <v>1.1344000000000001</v>
      </c>
      <c r="K58" s="85">
        <v>1.0747</v>
      </c>
      <c r="L58" s="85">
        <v>0.94769999999999999</v>
      </c>
      <c r="M58" s="85">
        <v>1.0133000000000001</v>
      </c>
      <c r="N58" s="85">
        <v>0.92700000000000005</v>
      </c>
      <c r="O58" s="85">
        <v>1.0499000000000001</v>
      </c>
      <c r="P58" s="85">
        <v>0.95820000000000005</v>
      </c>
      <c r="Q58" s="85">
        <v>0.99019999999999997</v>
      </c>
      <c r="R58" s="85">
        <v>0.92749999999999999</v>
      </c>
      <c r="S58" s="85">
        <v>0.85560000000000003</v>
      </c>
      <c r="T58" s="2">
        <f t="shared" si="0"/>
        <v>1.2</v>
      </c>
      <c r="U58" s="1">
        <f t="shared" si="1"/>
        <v>0</v>
      </c>
    </row>
    <row r="59" spans="1:21" x14ac:dyDescent="0.25">
      <c r="A59" s="92">
        <v>10693</v>
      </c>
      <c r="B59" s="83" t="s">
        <v>987</v>
      </c>
      <c r="C59" s="85" t="s">
        <v>3167</v>
      </c>
      <c r="D59" s="86">
        <v>8447</v>
      </c>
      <c r="E59" s="85">
        <v>90</v>
      </c>
      <c r="F59" s="87">
        <v>9532.4238000000005</v>
      </c>
      <c r="G59" s="90">
        <v>1.1407</v>
      </c>
      <c r="H59" s="85">
        <v>1.1451</v>
      </c>
      <c r="I59" s="85">
        <v>1.135</v>
      </c>
      <c r="J59" s="85">
        <v>1.1196999999999999</v>
      </c>
      <c r="K59" s="85">
        <v>1.0096000000000001</v>
      </c>
      <c r="L59" s="85">
        <v>1.3013999999999999</v>
      </c>
      <c r="M59" s="85">
        <v>1.1531</v>
      </c>
      <c r="N59" s="85">
        <v>1.1894</v>
      </c>
      <c r="O59" s="85">
        <v>1.2208000000000001</v>
      </c>
      <c r="P59" s="85">
        <v>1.1819</v>
      </c>
      <c r="Q59" s="85">
        <v>1.0037</v>
      </c>
      <c r="R59" s="85">
        <v>1.1505000000000001</v>
      </c>
      <c r="S59" s="85">
        <v>1.1327</v>
      </c>
      <c r="T59" s="2">
        <f t="shared" si="0"/>
        <v>1</v>
      </c>
      <c r="U59" s="1">
        <f t="shared" si="1"/>
        <v>1</v>
      </c>
    </row>
    <row r="60" spans="1:21" x14ac:dyDescent="0.25">
      <c r="A60" s="92">
        <v>10798</v>
      </c>
      <c r="B60" s="83" t="s">
        <v>958</v>
      </c>
      <c r="C60" s="85" t="s">
        <v>3168</v>
      </c>
      <c r="D60" s="86">
        <v>2534</v>
      </c>
      <c r="E60" s="85">
        <v>2</v>
      </c>
      <c r="F60" s="87">
        <v>1715.9377999999999</v>
      </c>
      <c r="G60" s="90">
        <v>0.67769999999999997</v>
      </c>
      <c r="H60" s="85">
        <v>0.56850000000000001</v>
      </c>
      <c r="I60" s="85">
        <v>0.55310000000000004</v>
      </c>
      <c r="J60" s="85">
        <v>0.65839999999999999</v>
      </c>
      <c r="K60" s="85">
        <v>0.6542</v>
      </c>
      <c r="L60" s="85">
        <v>0.74439999999999995</v>
      </c>
      <c r="M60" s="85">
        <v>0.60729999999999995</v>
      </c>
      <c r="N60" s="85">
        <v>0.79579999999999995</v>
      </c>
      <c r="O60" s="85">
        <v>0.75339999999999996</v>
      </c>
      <c r="P60" s="85">
        <v>0.74470000000000003</v>
      </c>
      <c r="Q60" s="85">
        <v>0.75129999999999997</v>
      </c>
      <c r="R60" s="85">
        <v>0.61370000000000002</v>
      </c>
      <c r="S60" s="85">
        <v>0.70960000000000001</v>
      </c>
      <c r="T60" s="2">
        <f t="shared" si="0"/>
        <v>0.6</v>
      </c>
      <c r="U60" s="1">
        <f t="shared" si="1"/>
        <v>1</v>
      </c>
    </row>
    <row r="61" spans="1:21" x14ac:dyDescent="0.25">
      <c r="A61" s="92">
        <v>10799</v>
      </c>
      <c r="B61" s="83" t="s">
        <v>958</v>
      </c>
      <c r="C61" s="85" t="s">
        <v>3169</v>
      </c>
      <c r="D61" s="86">
        <v>2243</v>
      </c>
      <c r="E61" s="85">
        <v>1</v>
      </c>
      <c r="F61" s="87">
        <v>1408.4322</v>
      </c>
      <c r="G61" s="90">
        <v>0.62819999999999998</v>
      </c>
      <c r="H61" s="85">
        <v>0.64980000000000004</v>
      </c>
      <c r="I61" s="85">
        <v>0.58099999999999996</v>
      </c>
      <c r="J61" s="85">
        <v>0.58120000000000005</v>
      </c>
      <c r="K61" s="85">
        <v>0.62680000000000002</v>
      </c>
      <c r="L61" s="85">
        <v>0.59179999999999999</v>
      </c>
      <c r="M61" s="85">
        <v>0.66180000000000005</v>
      </c>
      <c r="N61" s="85">
        <v>0.65869999999999995</v>
      </c>
      <c r="O61" s="85">
        <v>0.66</v>
      </c>
      <c r="P61" s="85">
        <v>0.68859999999999999</v>
      </c>
      <c r="Q61" s="85">
        <v>0.73870000000000002</v>
      </c>
      <c r="R61" s="85">
        <v>0.76700000000000002</v>
      </c>
      <c r="S61" s="85">
        <v>0.34389999999999998</v>
      </c>
      <c r="T61" s="2">
        <f t="shared" si="0"/>
        <v>0.6</v>
      </c>
      <c r="U61" s="1">
        <f t="shared" si="1"/>
        <v>1</v>
      </c>
    </row>
    <row r="62" spans="1:21" x14ac:dyDescent="0.25">
      <c r="A62" s="92">
        <v>10800</v>
      </c>
      <c r="B62" s="83" t="s">
        <v>980</v>
      </c>
      <c r="C62" s="85" t="s">
        <v>3170</v>
      </c>
      <c r="D62" s="86">
        <v>1708</v>
      </c>
      <c r="E62" s="85">
        <v>5</v>
      </c>
      <c r="F62" s="85">
        <v>830.29560000000004</v>
      </c>
      <c r="G62" s="90">
        <v>0.48749999999999999</v>
      </c>
      <c r="H62" s="85">
        <v>0.53400000000000003</v>
      </c>
      <c r="I62" s="85">
        <v>0.54569999999999996</v>
      </c>
      <c r="J62" s="85">
        <v>0.60829999999999995</v>
      </c>
      <c r="K62" s="85">
        <v>0.56479999999999997</v>
      </c>
      <c r="L62" s="85">
        <v>0.3831</v>
      </c>
      <c r="M62" s="85">
        <v>0.52629999999999999</v>
      </c>
      <c r="N62" s="85">
        <v>0.52910000000000001</v>
      </c>
      <c r="O62" s="85">
        <v>0.50209999999999999</v>
      </c>
      <c r="P62" s="85">
        <v>0.51549999999999996</v>
      </c>
      <c r="Q62" s="85">
        <v>0.53190000000000004</v>
      </c>
      <c r="R62" s="85">
        <v>0.42780000000000001</v>
      </c>
      <c r="S62" s="85">
        <v>0.3584</v>
      </c>
      <c r="T62" s="2">
        <f t="shared" si="0"/>
        <v>0.6</v>
      </c>
      <c r="U62" s="1">
        <f t="shared" si="1"/>
        <v>0</v>
      </c>
    </row>
    <row r="63" spans="1:21" x14ac:dyDescent="0.25">
      <c r="A63" s="92">
        <v>10801</v>
      </c>
      <c r="B63" s="83" t="s">
        <v>958</v>
      </c>
      <c r="C63" s="85" t="s">
        <v>3171</v>
      </c>
      <c r="D63" s="86">
        <v>1588</v>
      </c>
      <c r="E63" s="85">
        <v>92</v>
      </c>
      <c r="F63" s="85">
        <v>810.88009999999997</v>
      </c>
      <c r="G63" s="90">
        <v>0.54200000000000004</v>
      </c>
      <c r="H63" s="85">
        <v>0.52859999999999996</v>
      </c>
      <c r="I63" s="85">
        <v>0.54720000000000002</v>
      </c>
      <c r="J63" s="85">
        <v>0.51190000000000002</v>
      </c>
      <c r="K63" s="85">
        <v>0.59379999999999999</v>
      </c>
      <c r="L63" s="85">
        <v>0.54349999999999998</v>
      </c>
      <c r="M63" s="85">
        <v>0.53959999999999997</v>
      </c>
      <c r="N63" s="85">
        <v>0.50190000000000001</v>
      </c>
      <c r="O63" s="85">
        <v>0.52339999999999998</v>
      </c>
      <c r="P63" s="85">
        <v>0.54900000000000004</v>
      </c>
      <c r="Q63" s="85">
        <v>0.69610000000000005</v>
      </c>
      <c r="R63" s="85">
        <v>0.48230000000000001</v>
      </c>
      <c r="S63" s="85">
        <v>0.47989999999999999</v>
      </c>
      <c r="T63" s="2">
        <f t="shared" si="0"/>
        <v>0.6</v>
      </c>
      <c r="U63" s="1">
        <f t="shared" si="1"/>
        <v>0</v>
      </c>
    </row>
    <row r="64" spans="1:21" x14ac:dyDescent="0.25">
      <c r="A64" s="92">
        <v>10694</v>
      </c>
      <c r="B64" s="83" t="s">
        <v>1013</v>
      </c>
      <c r="C64" s="85" t="s">
        <v>3063</v>
      </c>
      <c r="D64" s="86">
        <v>26452</v>
      </c>
      <c r="E64" s="86">
        <v>1684</v>
      </c>
      <c r="F64" s="87">
        <v>31350.4535</v>
      </c>
      <c r="G64" s="90">
        <v>1.2658</v>
      </c>
      <c r="H64" s="85">
        <v>1.306</v>
      </c>
      <c r="I64" s="85">
        <v>1.2431000000000001</v>
      </c>
      <c r="J64" s="85">
        <v>1.2693000000000001</v>
      </c>
      <c r="K64" s="85">
        <v>1.2707999999999999</v>
      </c>
      <c r="L64" s="85">
        <v>1.2311000000000001</v>
      </c>
      <c r="M64" s="85">
        <v>1.2434000000000001</v>
      </c>
      <c r="N64" s="85">
        <v>1.2829999999999999</v>
      </c>
      <c r="O64" s="85">
        <v>1.2721</v>
      </c>
      <c r="P64" s="85">
        <v>1.2779</v>
      </c>
      <c r="Q64" s="85">
        <v>1.2363</v>
      </c>
      <c r="R64" s="85">
        <v>1.2588999999999999</v>
      </c>
      <c r="S64" s="85">
        <v>1.2822</v>
      </c>
      <c r="T64" s="2">
        <f t="shared" si="0"/>
        <v>1.2</v>
      </c>
      <c r="U64" s="1">
        <f t="shared" si="1"/>
        <v>1</v>
      </c>
    </row>
    <row r="65" spans="1:21" x14ac:dyDescent="0.25">
      <c r="A65" s="92">
        <v>10802</v>
      </c>
      <c r="B65" s="83" t="s">
        <v>958</v>
      </c>
      <c r="C65" s="85" t="s">
        <v>3064</v>
      </c>
      <c r="D65" s="86">
        <v>2428</v>
      </c>
      <c r="E65" s="85">
        <v>13</v>
      </c>
      <c r="F65" s="87">
        <v>1461.7817</v>
      </c>
      <c r="G65" s="90">
        <v>0.60529999999999995</v>
      </c>
      <c r="H65" s="85">
        <v>0.60140000000000005</v>
      </c>
      <c r="I65" s="85">
        <v>0.53420000000000001</v>
      </c>
      <c r="J65" s="85">
        <v>0.62749999999999995</v>
      </c>
      <c r="K65" s="85">
        <v>0.57369999999999999</v>
      </c>
      <c r="L65" s="85">
        <v>0.61939999999999995</v>
      </c>
      <c r="M65" s="85">
        <v>0.56330000000000002</v>
      </c>
      <c r="N65" s="85">
        <v>0.52810000000000001</v>
      </c>
      <c r="O65" s="85">
        <v>0.63429999999999997</v>
      </c>
      <c r="P65" s="85">
        <v>0.62080000000000002</v>
      </c>
      <c r="Q65" s="85">
        <v>0.61370000000000002</v>
      </c>
      <c r="R65" s="85">
        <v>0.70150000000000001</v>
      </c>
      <c r="S65" s="85">
        <v>0.62809999999999999</v>
      </c>
      <c r="T65" s="2">
        <f t="shared" si="0"/>
        <v>0.6</v>
      </c>
      <c r="U65" s="1">
        <f t="shared" si="1"/>
        <v>1</v>
      </c>
    </row>
    <row r="66" spans="1:21" x14ac:dyDescent="0.25">
      <c r="A66" s="92">
        <v>10803</v>
      </c>
      <c r="B66" s="83" t="s">
        <v>958</v>
      </c>
      <c r="C66" s="85" t="s">
        <v>3065</v>
      </c>
      <c r="D66" s="86">
        <v>1948</v>
      </c>
      <c r="E66" s="85">
        <v>23</v>
      </c>
      <c r="F66" s="85">
        <v>307.6995</v>
      </c>
      <c r="G66" s="90">
        <v>0.1598</v>
      </c>
      <c r="H66" s="85">
        <v>1.1599999999999999E-2</v>
      </c>
      <c r="I66" s="85">
        <v>5.0000000000000001E-3</v>
      </c>
      <c r="J66" s="85">
        <v>0</v>
      </c>
      <c r="K66" s="85">
        <v>0</v>
      </c>
      <c r="L66" s="85">
        <v>0</v>
      </c>
      <c r="M66" s="85">
        <v>1.23E-2</v>
      </c>
      <c r="N66" s="85">
        <v>2.35E-2</v>
      </c>
      <c r="O66" s="85">
        <v>1.7000000000000001E-2</v>
      </c>
      <c r="P66" s="85">
        <v>0</v>
      </c>
      <c r="Q66" s="85">
        <v>0.66020000000000001</v>
      </c>
      <c r="R66" s="85">
        <v>0.70030000000000003</v>
      </c>
      <c r="S66" s="85">
        <v>0.57679999999999998</v>
      </c>
      <c r="T66" s="2">
        <f t="shared" si="0"/>
        <v>0.6</v>
      </c>
      <c r="U66" s="1">
        <f t="shared" si="1"/>
        <v>0</v>
      </c>
    </row>
    <row r="67" spans="1:21" x14ac:dyDescent="0.25">
      <c r="A67" s="92">
        <v>10804</v>
      </c>
      <c r="B67" s="83" t="s">
        <v>958</v>
      </c>
      <c r="C67" s="85" t="s">
        <v>3066</v>
      </c>
      <c r="D67" s="86">
        <v>1835</v>
      </c>
      <c r="E67" s="85">
        <v>11</v>
      </c>
      <c r="F67" s="87">
        <v>1025.8092999999999</v>
      </c>
      <c r="G67" s="90">
        <v>0.56240000000000001</v>
      </c>
      <c r="H67" s="85">
        <v>0.63839999999999997</v>
      </c>
      <c r="I67" s="85">
        <v>0.59850000000000003</v>
      </c>
      <c r="J67" s="85">
        <v>0.52569999999999995</v>
      </c>
      <c r="K67" s="85">
        <v>0.56859999999999999</v>
      </c>
      <c r="L67" s="85">
        <v>0.54039999999999999</v>
      </c>
      <c r="M67" s="85">
        <v>0.5282</v>
      </c>
      <c r="N67" s="85">
        <v>0.49220000000000003</v>
      </c>
      <c r="O67" s="85">
        <v>0.57379999999999998</v>
      </c>
      <c r="P67" s="85">
        <v>0.71309999999999996</v>
      </c>
      <c r="Q67" s="85">
        <v>0.5726</v>
      </c>
      <c r="R67" s="85">
        <v>0.55759999999999998</v>
      </c>
      <c r="S67" s="85">
        <v>0.49419999999999997</v>
      </c>
      <c r="T67" s="2">
        <f t="shared" si="0"/>
        <v>0.6</v>
      </c>
      <c r="U67" s="1">
        <f t="shared" si="1"/>
        <v>0</v>
      </c>
    </row>
    <row r="68" spans="1:21" x14ac:dyDescent="0.25">
      <c r="A68" s="92">
        <v>10805</v>
      </c>
      <c r="B68" s="83" t="s">
        <v>958</v>
      </c>
      <c r="C68" s="85" t="s">
        <v>3067</v>
      </c>
      <c r="D68" s="86">
        <v>3996</v>
      </c>
      <c r="E68" s="85">
        <v>40</v>
      </c>
      <c r="F68" s="87">
        <v>2338.9931000000001</v>
      </c>
      <c r="G68" s="90">
        <v>0.59130000000000005</v>
      </c>
      <c r="H68" s="85">
        <v>0.54349999999999998</v>
      </c>
      <c r="I68" s="85">
        <v>0.5504</v>
      </c>
      <c r="J68" s="85">
        <v>0.61539999999999995</v>
      </c>
      <c r="K68" s="85">
        <v>0.53100000000000003</v>
      </c>
      <c r="L68" s="85">
        <v>0.61599999999999999</v>
      </c>
      <c r="M68" s="85">
        <v>0.69979999999999998</v>
      </c>
      <c r="N68" s="85">
        <v>0.60219999999999996</v>
      </c>
      <c r="O68" s="85">
        <v>0.67969999999999997</v>
      </c>
      <c r="P68" s="85">
        <v>0.60140000000000005</v>
      </c>
      <c r="Q68" s="85">
        <v>0.65359999999999996</v>
      </c>
      <c r="R68" s="85">
        <v>0.66020000000000001</v>
      </c>
      <c r="S68" s="85">
        <v>0.34899999999999998</v>
      </c>
      <c r="T68" s="2">
        <f t="shared" ref="T68:T131" si="2">VLOOKUP($B68,$W$3:$AF$10,10,0)</f>
        <v>0.6</v>
      </c>
      <c r="U68" s="1">
        <f t="shared" ref="U68:U131" si="3">IF(G68&gt;=T68,1,0)</f>
        <v>0</v>
      </c>
    </row>
    <row r="69" spans="1:21" x14ac:dyDescent="0.25">
      <c r="A69" s="92">
        <v>10806</v>
      </c>
      <c r="B69" s="83" t="s">
        <v>958</v>
      </c>
      <c r="C69" s="85" t="s">
        <v>3068</v>
      </c>
      <c r="D69" s="86">
        <v>3136</v>
      </c>
      <c r="E69" s="85">
        <v>17</v>
      </c>
      <c r="F69" s="87">
        <v>2934.4811</v>
      </c>
      <c r="G69" s="90">
        <v>0.94079999999999997</v>
      </c>
      <c r="H69" s="85">
        <v>1.1035999999999999</v>
      </c>
      <c r="I69" s="85">
        <v>1.1558999999999999</v>
      </c>
      <c r="J69" s="85">
        <v>1.1240000000000001</v>
      </c>
      <c r="K69" s="85">
        <v>1.2218</v>
      </c>
      <c r="L69" s="85">
        <v>1.1506000000000001</v>
      </c>
      <c r="M69" s="85">
        <v>0.98909999999999998</v>
      </c>
      <c r="N69" s="85">
        <v>0.8538</v>
      </c>
      <c r="O69" s="85">
        <v>0.70909999999999995</v>
      </c>
      <c r="P69" s="85">
        <v>0.72529999999999994</v>
      </c>
      <c r="Q69" s="85">
        <v>0.70430000000000004</v>
      </c>
      <c r="R69" s="85">
        <v>0.66039999999999999</v>
      </c>
      <c r="S69" s="85">
        <v>0.92030000000000001</v>
      </c>
      <c r="T69" s="2">
        <f t="shared" si="2"/>
        <v>0.6</v>
      </c>
      <c r="U69" s="1">
        <f t="shared" si="3"/>
        <v>1</v>
      </c>
    </row>
    <row r="70" spans="1:21" x14ac:dyDescent="0.25">
      <c r="A70" s="92">
        <v>27974</v>
      </c>
      <c r="B70" s="83" t="s">
        <v>980</v>
      </c>
      <c r="C70" s="85" t="s">
        <v>3069</v>
      </c>
      <c r="D70" s="85">
        <v>592</v>
      </c>
      <c r="E70" s="85">
        <v>0</v>
      </c>
      <c r="F70" s="85">
        <v>377.6601</v>
      </c>
      <c r="G70" s="90">
        <v>0.63790000000000002</v>
      </c>
      <c r="H70" s="85">
        <v>0</v>
      </c>
      <c r="I70" s="85">
        <v>0</v>
      </c>
      <c r="J70" s="85">
        <v>0</v>
      </c>
      <c r="K70" s="85">
        <v>0</v>
      </c>
      <c r="L70" s="85">
        <v>0</v>
      </c>
      <c r="M70" s="85">
        <v>0</v>
      </c>
      <c r="N70" s="85">
        <v>0.74209999999999998</v>
      </c>
      <c r="O70" s="85">
        <v>0.6008</v>
      </c>
      <c r="P70" s="85">
        <v>0.70760000000000001</v>
      </c>
      <c r="Q70" s="85">
        <v>0.60209999999999997</v>
      </c>
      <c r="R70" s="85">
        <v>0.74209999999999998</v>
      </c>
      <c r="S70" s="85">
        <v>0.53280000000000005</v>
      </c>
      <c r="T70" s="2">
        <f t="shared" si="2"/>
        <v>0.6</v>
      </c>
      <c r="U70" s="1">
        <f t="shared" si="3"/>
        <v>1</v>
      </c>
    </row>
    <row r="71" spans="1:21" x14ac:dyDescent="0.25">
      <c r="A71" s="92">
        <v>27975</v>
      </c>
      <c r="B71" s="83" t="s">
        <v>980</v>
      </c>
      <c r="C71" s="85" t="s">
        <v>3070</v>
      </c>
      <c r="D71" s="85">
        <v>0</v>
      </c>
      <c r="E71" s="85">
        <v>0</v>
      </c>
      <c r="F71" s="85">
        <v>0</v>
      </c>
      <c r="G71" s="143">
        <f>VLOOKUP($A71,ข้อมูลพื้นฐานรพ_สป_ณสค61!$C$2:$S$897,12,0)</f>
        <v>0</v>
      </c>
      <c r="H71" s="85">
        <v>0</v>
      </c>
      <c r="I71" s="85">
        <v>0</v>
      </c>
      <c r="J71" s="85">
        <v>0</v>
      </c>
      <c r="K71" s="85">
        <v>0</v>
      </c>
      <c r="L71" s="85">
        <v>0</v>
      </c>
      <c r="M71" s="85">
        <v>0</v>
      </c>
      <c r="N71" s="85">
        <v>0</v>
      </c>
      <c r="O71" s="85">
        <v>0</v>
      </c>
      <c r="P71" s="85">
        <v>0</v>
      </c>
      <c r="Q71" s="85">
        <v>0</v>
      </c>
      <c r="R71" s="85">
        <v>0</v>
      </c>
      <c r="S71" s="85">
        <v>0</v>
      </c>
      <c r="T71" s="2">
        <f t="shared" si="2"/>
        <v>0.6</v>
      </c>
      <c r="U71" s="1">
        <f t="shared" si="3"/>
        <v>0</v>
      </c>
    </row>
    <row r="72" spans="1:21" x14ac:dyDescent="0.25">
      <c r="A72" s="92">
        <v>10661</v>
      </c>
      <c r="B72" s="83" t="s">
        <v>950</v>
      </c>
      <c r="C72" s="85" t="s">
        <v>3172</v>
      </c>
      <c r="D72" s="86">
        <v>47817</v>
      </c>
      <c r="E72" s="85">
        <v>0</v>
      </c>
      <c r="F72" s="87">
        <v>86739.420499999993</v>
      </c>
      <c r="G72" s="90">
        <v>1.8140000000000001</v>
      </c>
      <c r="H72" s="85">
        <v>1.8693</v>
      </c>
      <c r="I72" s="85">
        <v>1.8927</v>
      </c>
      <c r="J72" s="85">
        <v>1.8222</v>
      </c>
      <c r="K72" s="85">
        <v>1.7828999999999999</v>
      </c>
      <c r="L72" s="85">
        <v>1.8314999999999999</v>
      </c>
      <c r="M72" s="85">
        <v>1.8387</v>
      </c>
      <c r="N72" s="85">
        <v>1.8455999999999999</v>
      </c>
      <c r="O72" s="85">
        <v>1.7467999999999999</v>
      </c>
      <c r="P72" s="85">
        <v>1.8033999999999999</v>
      </c>
      <c r="Q72" s="85">
        <v>1.7201</v>
      </c>
      <c r="R72" s="85">
        <v>1.7394000000000001</v>
      </c>
      <c r="S72" s="85">
        <v>1.8927</v>
      </c>
      <c r="T72" s="2">
        <f t="shared" si="2"/>
        <v>1.6</v>
      </c>
      <c r="U72" s="1">
        <f t="shared" si="3"/>
        <v>1</v>
      </c>
    </row>
    <row r="73" spans="1:21" x14ac:dyDescent="0.25">
      <c r="A73" s="92">
        <v>10695</v>
      </c>
      <c r="B73" s="83" t="s">
        <v>987</v>
      </c>
      <c r="C73" s="85" t="s">
        <v>3173</v>
      </c>
      <c r="D73" s="86">
        <v>13525</v>
      </c>
      <c r="E73" s="86">
        <v>1673</v>
      </c>
      <c r="F73" s="87">
        <v>10987.9805</v>
      </c>
      <c r="G73" s="90">
        <v>0.92710000000000004</v>
      </c>
      <c r="H73" s="85">
        <v>0</v>
      </c>
      <c r="I73" s="85">
        <v>0.87339999999999995</v>
      </c>
      <c r="J73" s="85">
        <v>5.4321999999999999</v>
      </c>
      <c r="K73" s="85">
        <v>1.0518000000000001</v>
      </c>
      <c r="L73" s="85">
        <v>1.1920999999999999</v>
      </c>
      <c r="M73" s="85">
        <v>1.2396</v>
      </c>
      <c r="N73" s="85">
        <v>1.4225000000000001</v>
      </c>
      <c r="O73" s="85">
        <v>1.3595999999999999</v>
      </c>
      <c r="P73" s="85">
        <v>1.3489</v>
      </c>
      <c r="Q73" s="85">
        <v>1.3721000000000001</v>
      </c>
      <c r="R73" s="85">
        <v>0</v>
      </c>
      <c r="S73" s="85">
        <v>0</v>
      </c>
      <c r="T73" s="2">
        <f t="shared" si="2"/>
        <v>1</v>
      </c>
      <c r="U73" s="1">
        <f t="shared" si="3"/>
        <v>0</v>
      </c>
    </row>
    <row r="74" spans="1:21" x14ac:dyDescent="0.25">
      <c r="A74" s="92">
        <v>10807</v>
      </c>
      <c r="B74" s="83" t="s">
        <v>954</v>
      </c>
      <c r="C74" s="85" t="s">
        <v>3174</v>
      </c>
      <c r="D74" s="86">
        <v>6561</v>
      </c>
      <c r="E74" s="85">
        <v>105</v>
      </c>
      <c r="F74" s="87">
        <v>3741.6174999999998</v>
      </c>
      <c r="G74" s="90">
        <v>0.5796</v>
      </c>
      <c r="H74" s="85">
        <v>0.70930000000000004</v>
      </c>
      <c r="I74" s="85">
        <v>0.63949999999999996</v>
      </c>
      <c r="J74" s="85">
        <v>0.60519999999999996</v>
      </c>
      <c r="K74" s="85">
        <v>0.62239999999999995</v>
      </c>
      <c r="L74" s="85">
        <v>0.58409999999999995</v>
      </c>
      <c r="M74" s="85">
        <v>0.68469999999999998</v>
      </c>
      <c r="N74" s="85">
        <v>0.53979999999999995</v>
      </c>
      <c r="O74" s="85">
        <v>0.52769999999999995</v>
      </c>
      <c r="P74" s="85">
        <v>0.61939999999999995</v>
      </c>
      <c r="Q74" s="85">
        <v>0.6401</v>
      </c>
      <c r="R74" s="85">
        <v>0.44219999999999998</v>
      </c>
      <c r="S74" s="85">
        <v>0.32869999999999999</v>
      </c>
      <c r="T74" s="2">
        <f t="shared" si="2"/>
        <v>0.6</v>
      </c>
      <c r="U74" s="1">
        <f t="shared" si="3"/>
        <v>0</v>
      </c>
    </row>
    <row r="75" spans="1:21" x14ac:dyDescent="0.25">
      <c r="A75" s="92">
        <v>10808</v>
      </c>
      <c r="B75" s="83" t="s">
        <v>958</v>
      </c>
      <c r="C75" s="85" t="s">
        <v>3175</v>
      </c>
      <c r="D75" s="86">
        <v>3575</v>
      </c>
      <c r="E75" s="85">
        <v>56</v>
      </c>
      <c r="F75" s="87">
        <v>1926.9786999999999</v>
      </c>
      <c r="G75" s="90">
        <v>0.54759999999999998</v>
      </c>
      <c r="H75" s="85">
        <v>0.48649999999999999</v>
      </c>
      <c r="I75" s="85">
        <v>0.4793</v>
      </c>
      <c r="J75" s="85">
        <v>0.56640000000000001</v>
      </c>
      <c r="K75" s="85">
        <v>0.58440000000000003</v>
      </c>
      <c r="L75" s="85">
        <v>0.52</v>
      </c>
      <c r="M75" s="85">
        <v>0.51170000000000004</v>
      </c>
      <c r="N75" s="85">
        <v>0.58660000000000001</v>
      </c>
      <c r="O75" s="85">
        <v>0.63370000000000004</v>
      </c>
      <c r="P75" s="85">
        <v>0.48549999999999999</v>
      </c>
      <c r="Q75" s="85">
        <v>0.46289999999999998</v>
      </c>
      <c r="R75" s="85">
        <v>0.58620000000000005</v>
      </c>
      <c r="S75" s="85">
        <v>0.66459999999999997</v>
      </c>
      <c r="T75" s="2">
        <f t="shared" si="2"/>
        <v>0.6</v>
      </c>
      <c r="U75" s="1">
        <f t="shared" si="3"/>
        <v>0</v>
      </c>
    </row>
    <row r="76" spans="1:21" x14ac:dyDescent="0.25">
      <c r="A76" s="92">
        <v>10809</v>
      </c>
      <c r="B76" s="83" t="s">
        <v>958</v>
      </c>
      <c r="C76" s="85" t="s">
        <v>3176</v>
      </c>
      <c r="D76" s="86">
        <v>3595</v>
      </c>
      <c r="E76" s="85">
        <v>8</v>
      </c>
      <c r="F76" s="87">
        <v>1874.4191000000001</v>
      </c>
      <c r="G76" s="90">
        <v>0.52259999999999995</v>
      </c>
      <c r="H76" s="85">
        <v>0.64139999999999997</v>
      </c>
      <c r="I76" s="85">
        <v>0.53979999999999995</v>
      </c>
      <c r="J76" s="85">
        <v>0.48409999999999997</v>
      </c>
      <c r="K76" s="85">
        <v>0.56950000000000001</v>
      </c>
      <c r="L76" s="85">
        <v>0.51759999999999995</v>
      </c>
      <c r="M76" s="85">
        <v>0.55530000000000002</v>
      </c>
      <c r="N76" s="85">
        <v>0.62009999999999998</v>
      </c>
      <c r="O76" s="85">
        <v>0.51400000000000001</v>
      </c>
      <c r="P76" s="85">
        <v>0.65620000000000001</v>
      </c>
      <c r="Q76" s="85">
        <v>0.4708</v>
      </c>
      <c r="R76" s="85">
        <v>0.2525</v>
      </c>
      <c r="S76" s="85">
        <v>0.47449999999999998</v>
      </c>
      <c r="T76" s="2">
        <f t="shared" si="2"/>
        <v>0.6</v>
      </c>
      <c r="U76" s="1">
        <f t="shared" si="3"/>
        <v>0</v>
      </c>
    </row>
    <row r="77" spans="1:21" x14ac:dyDescent="0.25">
      <c r="A77" s="92">
        <v>10810</v>
      </c>
      <c r="B77" s="83" t="s">
        <v>958</v>
      </c>
      <c r="C77" s="85" t="s">
        <v>3177</v>
      </c>
      <c r="D77" s="86">
        <v>1045</v>
      </c>
      <c r="E77" s="85">
        <v>11</v>
      </c>
      <c r="F77" s="85">
        <v>549.83749999999998</v>
      </c>
      <c r="G77" s="90">
        <v>0.53180000000000005</v>
      </c>
      <c r="H77" s="85">
        <v>0.59909999999999997</v>
      </c>
      <c r="I77" s="85">
        <v>0.52190000000000003</v>
      </c>
      <c r="J77" s="85">
        <v>0.50149999999999995</v>
      </c>
      <c r="K77" s="85">
        <v>0.46179999999999999</v>
      </c>
      <c r="L77" s="85">
        <v>0.49249999999999999</v>
      </c>
      <c r="M77" s="85">
        <v>0.57689999999999997</v>
      </c>
      <c r="N77" s="85">
        <v>0.64290000000000003</v>
      </c>
      <c r="O77" s="85">
        <v>0.57899999999999996</v>
      </c>
      <c r="P77" s="85">
        <v>0.50929999999999997</v>
      </c>
      <c r="Q77" s="85">
        <v>0.59340000000000004</v>
      </c>
      <c r="R77" s="85">
        <v>0.51170000000000004</v>
      </c>
      <c r="S77" s="85">
        <v>0.43340000000000001</v>
      </c>
      <c r="T77" s="2">
        <f t="shared" si="2"/>
        <v>0.6</v>
      </c>
      <c r="U77" s="1">
        <f t="shared" si="3"/>
        <v>0</v>
      </c>
    </row>
    <row r="78" spans="1:21" x14ac:dyDescent="0.25">
      <c r="A78" s="92">
        <v>10811</v>
      </c>
      <c r="B78" s="83" t="s">
        <v>958</v>
      </c>
      <c r="C78" s="85" t="s">
        <v>3178</v>
      </c>
      <c r="D78" s="86">
        <v>2372</v>
      </c>
      <c r="E78" s="85">
        <v>12</v>
      </c>
      <c r="F78" s="87">
        <v>1231.3905999999999</v>
      </c>
      <c r="G78" s="90">
        <v>0.52180000000000004</v>
      </c>
      <c r="H78" s="85">
        <v>0.46760000000000002</v>
      </c>
      <c r="I78" s="85">
        <v>0.51870000000000005</v>
      </c>
      <c r="J78" s="85">
        <v>0.50939999999999996</v>
      </c>
      <c r="K78" s="85">
        <v>0.55769999999999997</v>
      </c>
      <c r="L78" s="85">
        <v>0.4365</v>
      </c>
      <c r="M78" s="85">
        <v>0.50219999999999998</v>
      </c>
      <c r="N78" s="85">
        <v>0.54179999999999995</v>
      </c>
      <c r="O78" s="85">
        <v>0.62870000000000004</v>
      </c>
      <c r="P78" s="85">
        <v>0.56469999999999998</v>
      </c>
      <c r="Q78" s="85">
        <v>0.55510000000000004</v>
      </c>
      <c r="R78" s="85">
        <v>0.46150000000000002</v>
      </c>
      <c r="S78" s="85">
        <v>0.51619999999999999</v>
      </c>
      <c r="T78" s="2">
        <f t="shared" si="2"/>
        <v>0.6</v>
      </c>
      <c r="U78" s="1">
        <f t="shared" si="3"/>
        <v>0</v>
      </c>
    </row>
    <row r="79" spans="1:21" x14ac:dyDescent="0.25">
      <c r="A79" s="92">
        <v>10812</v>
      </c>
      <c r="B79" s="83" t="s">
        <v>980</v>
      </c>
      <c r="C79" s="85" t="s">
        <v>3179</v>
      </c>
      <c r="D79" s="85">
        <v>677</v>
      </c>
      <c r="E79" s="85">
        <v>0</v>
      </c>
      <c r="F79" s="85">
        <v>412.38819999999998</v>
      </c>
      <c r="G79" s="90">
        <v>0.60909999999999997</v>
      </c>
      <c r="H79" s="85">
        <v>0.65610000000000002</v>
      </c>
      <c r="I79" s="85">
        <v>0.63</v>
      </c>
      <c r="J79" s="85">
        <v>0.59670000000000001</v>
      </c>
      <c r="K79" s="85">
        <v>0.49030000000000001</v>
      </c>
      <c r="L79" s="85">
        <v>0.7077</v>
      </c>
      <c r="M79" s="85">
        <v>0.57350000000000001</v>
      </c>
      <c r="N79" s="85">
        <v>0.71730000000000005</v>
      </c>
      <c r="O79" s="85">
        <v>0.57979999999999998</v>
      </c>
      <c r="P79" s="85">
        <v>0.66639999999999999</v>
      </c>
      <c r="Q79" s="85">
        <v>0.54079999999999995</v>
      </c>
      <c r="R79" s="85">
        <v>0.5494</v>
      </c>
      <c r="S79" s="85">
        <v>0.64929999999999999</v>
      </c>
      <c r="T79" s="2">
        <f t="shared" si="2"/>
        <v>0.6</v>
      </c>
      <c r="U79" s="1">
        <f t="shared" si="3"/>
        <v>1</v>
      </c>
    </row>
    <row r="80" spans="1:21" x14ac:dyDescent="0.25">
      <c r="A80" s="92">
        <v>10813</v>
      </c>
      <c r="B80" s="83" t="s">
        <v>980</v>
      </c>
      <c r="C80" s="85" t="s">
        <v>3180</v>
      </c>
      <c r="D80" s="86">
        <v>1329</v>
      </c>
      <c r="E80" s="85">
        <v>28</v>
      </c>
      <c r="F80" s="85">
        <v>590.59659999999997</v>
      </c>
      <c r="G80" s="90">
        <v>0.45400000000000001</v>
      </c>
      <c r="H80" s="85">
        <v>0.47260000000000002</v>
      </c>
      <c r="I80" s="85">
        <v>0.4551</v>
      </c>
      <c r="J80" s="85">
        <v>0.38690000000000002</v>
      </c>
      <c r="K80" s="85">
        <v>0.51470000000000005</v>
      </c>
      <c r="L80" s="85">
        <v>0.4446</v>
      </c>
      <c r="M80" s="85">
        <v>0.47199999999999998</v>
      </c>
      <c r="N80" s="85">
        <v>0.47949999999999998</v>
      </c>
      <c r="O80" s="85">
        <v>0.4929</v>
      </c>
      <c r="P80" s="85">
        <v>0.4577</v>
      </c>
      <c r="Q80" s="85">
        <v>0.4793</v>
      </c>
      <c r="R80" s="85">
        <v>0.47489999999999999</v>
      </c>
      <c r="S80" s="85">
        <v>0.31659999999999999</v>
      </c>
      <c r="T80" s="2">
        <f t="shared" si="2"/>
        <v>0.6</v>
      </c>
      <c r="U80" s="1">
        <f t="shared" si="3"/>
        <v>0</v>
      </c>
    </row>
    <row r="81" spans="1:21" ht="26.4" x14ac:dyDescent="0.25">
      <c r="A81" s="92">
        <v>10814</v>
      </c>
      <c r="B81" s="83" t="s">
        <v>958</v>
      </c>
      <c r="C81" s="85" t="s">
        <v>3181</v>
      </c>
      <c r="D81" s="86">
        <v>2272</v>
      </c>
      <c r="E81" s="85">
        <v>204</v>
      </c>
      <c r="F81" s="87">
        <v>1309.8406</v>
      </c>
      <c r="G81" s="90">
        <v>0.63339999999999996</v>
      </c>
      <c r="H81" s="85">
        <v>0.75319999999999998</v>
      </c>
      <c r="I81" s="85">
        <v>0.57299999999999995</v>
      </c>
      <c r="J81" s="85">
        <v>0.74109999999999998</v>
      </c>
      <c r="K81" s="85">
        <v>0.52900000000000003</v>
      </c>
      <c r="L81" s="85">
        <v>0.57330000000000003</v>
      </c>
      <c r="M81" s="85">
        <v>0.69910000000000005</v>
      </c>
      <c r="N81" s="85">
        <v>0.68420000000000003</v>
      </c>
      <c r="O81" s="85">
        <v>0.501</v>
      </c>
      <c r="P81" s="85">
        <v>0.67759999999999998</v>
      </c>
      <c r="Q81" s="85">
        <v>0.62929999999999997</v>
      </c>
      <c r="R81" s="85">
        <v>0.623</v>
      </c>
      <c r="S81" s="85">
        <v>0.57989999999999997</v>
      </c>
      <c r="T81" s="2">
        <f t="shared" si="2"/>
        <v>0.6</v>
      </c>
      <c r="U81" s="1">
        <f t="shared" si="3"/>
        <v>1</v>
      </c>
    </row>
    <row r="82" spans="1:21" x14ac:dyDescent="0.25">
      <c r="A82" s="92">
        <v>10815</v>
      </c>
      <c r="B82" s="83" t="s">
        <v>958</v>
      </c>
      <c r="C82" s="85" t="s">
        <v>3182</v>
      </c>
      <c r="D82" s="86">
        <v>2663</v>
      </c>
      <c r="E82" s="85">
        <v>29</v>
      </c>
      <c r="F82" s="87">
        <v>1577.1007</v>
      </c>
      <c r="G82" s="90">
        <v>0.59870000000000001</v>
      </c>
      <c r="H82" s="85">
        <v>0.59940000000000004</v>
      </c>
      <c r="I82" s="85">
        <v>0.5655</v>
      </c>
      <c r="J82" s="85">
        <v>0.65049999999999997</v>
      </c>
      <c r="K82" s="85">
        <v>0.58550000000000002</v>
      </c>
      <c r="L82" s="85">
        <v>0.5121</v>
      </c>
      <c r="M82" s="85">
        <v>0.51770000000000005</v>
      </c>
      <c r="N82" s="85">
        <v>0.63480000000000003</v>
      </c>
      <c r="O82" s="85">
        <v>0.73260000000000003</v>
      </c>
      <c r="P82" s="85">
        <v>0.64749999999999996</v>
      </c>
      <c r="Q82" s="85">
        <v>0.5605</v>
      </c>
      <c r="R82" s="85">
        <v>0.56759999999999999</v>
      </c>
      <c r="S82" s="85">
        <v>0.64970000000000006</v>
      </c>
      <c r="T82" s="2">
        <f t="shared" si="2"/>
        <v>0.6</v>
      </c>
      <c r="U82" s="1">
        <f t="shared" si="3"/>
        <v>0</v>
      </c>
    </row>
    <row r="83" spans="1:21" x14ac:dyDescent="0.25">
      <c r="A83" s="92">
        <v>10816</v>
      </c>
      <c r="B83" s="83" t="s">
        <v>958</v>
      </c>
      <c r="C83" s="85" t="s">
        <v>3183</v>
      </c>
      <c r="D83" s="86">
        <v>3990</v>
      </c>
      <c r="E83" s="85">
        <v>596</v>
      </c>
      <c r="F83" s="87">
        <v>1776.9522999999999</v>
      </c>
      <c r="G83" s="90">
        <v>0.52359999999999995</v>
      </c>
      <c r="H83" s="85">
        <v>0.52880000000000005</v>
      </c>
      <c r="I83" s="85">
        <v>0.48709999999999998</v>
      </c>
      <c r="J83" s="85">
        <v>0.52400000000000002</v>
      </c>
      <c r="K83" s="85">
        <v>0.42359999999999998</v>
      </c>
      <c r="L83" s="85">
        <v>0.42549999999999999</v>
      </c>
      <c r="M83" s="85">
        <v>0.43790000000000001</v>
      </c>
      <c r="N83" s="85">
        <v>0.42870000000000003</v>
      </c>
      <c r="O83" s="85">
        <v>0.41470000000000001</v>
      </c>
      <c r="P83" s="85">
        <v>0.49580000000000002</v>
      </c>
      <c r="Q83" s="85">
        <v>0.56330000000000002</v>
      </c>
      <c r="R83" s="85">
        <v>0.54849999999999999</v>
      </c>
      <c r="S83" s="85">
        <v>0.49759999999999999</v>
      </c>
      <c r="T83" s="2">
        <f t="shared" si="2"/>
        <v>0.6</v>
      </c>
      <c r="U83" s="1">
        <f t="shared" si="3"/>
        <v>0</v>
      </c>
    </row>
    <row r="84" spans="1:21" x14ac:dyDescent="0.25">
      <c r="A84" s="92">
        <v>10662</v>
      </c>
      <c r="B84" s="83" t="s">
        <v>950</v>
      </c>
      <c r="C84" s="85" t="s">
        <v>3260</v>
      </c>
      <c r="D84" s="86">
        <v>45604</v>
      </c>
      <c r="E84" s="86">
        <v>7874</v>
      </c>
      <c r="F84" s="87">
        <v>15583.230100000001</v>
      </c>
      <c r="G84" s="90">
        <v>0.41299999999999998</v>
      </c>
      <c r="H84" s="85">
        <v>0</v>
      </c>
      <c r="I84" s="85">
        <v>0</v>
      </c>
      <c r="J84" s="85">
        <v>0</v>
      </c>
      <c r="K84" s="85">
        <v>0</v>
      </c>
      <c r="L84" s="85">
        <v>0</v>
      </c>
      <c r="M84" s="85">
        <v>0</v>
      </c>
      <c r="N84" s="85">
        <v>0</v>
      </c>
      <c r="O84" s="85">
        <v>0</v>
      </c>
      <c r="P84" s="85">
        <v>0</v>
      </c>
      <c r="Q84" s="85">
        <v>0</v>
      </c>
      <c r="R84" s="85">
        <v>0</v>
      </c>
      <c r="S84" s="85">
        <v>0</v>
      </c>
      <c r="T84" s="2">
        <f t="shared" si="2"/>
        <v>1.6</v>
      </c>
      <c r="U84" s="1">
        <f t="shared" si="3"/>
        <v>0</v>
      </c>
    </row>
    <row r="85" spans="1:21" x14ac:dyDescent="0.25">
      <c r="A85" s="92">
        <v>10817</v>
      </c>
      <c r="B85" s="83" t="s">
        <v>961</v>
      </c>
      <c r="C85" s="85" t="s">
        <v>3261</v>
      </c>
      <c r="D85" s="86">
        <v>13827</v>
      </c>
      <c r="E85" s="85">
        <v>225</v>
      </c>
      <c r="F85" s="87">
        <v>10416.402599999999</v>
      </c>
      <c r="G85" s="90">
        <v>0.76580000000000004</v>
      </c>
      <c r="H85" s="85">
        <v>0.76070000000000004</v>
      </c>
      <c r="I85" s="85">
        <v>0.74690000000000001</v>
      </c>
      <c r="J85" s="85">
        <v>0.73470000000000002</v>
      </c>
      <c r="K85" s="85">
        <v>0.7167</v>
      </c>
      <c r="L85" s="85">
        <v>0.78790000000000004</v>
      </c>
      <c r="M85" s="85">
        <v>0.83299999999999996</v>
      </c>
      <c r="N85" s="85">
        <v>0.82150000000000001</v>
      </c>
      <c r="O85" s="85">
        <v>0.77869999999999995</v>
      </c>
      <c r="P85" s="85">
        <v>0.72950000000000004</v>
      </c>
      <c r="Q85" s="85">
        <v>0.74360000000000004</v>
      </c>
      <c r="R85" s="85">
        <v>0.77459999999999996</v>
      </c>
      <c r="S85" s="85">
        <v>0.77139999999999997</v>
      </c>
      <c r="T85" s="2">
        <f t="shared" si="2"/>
        <v>0.8</v>
      </c>
      <c r="U85" s="1">
        <f t="shared" si="3"/>
        <v>0</v>
      </c>
    </row>
    <row r="86" spans="1:21" x14ac:dyDescent="0.25">
      <c r="A86" s="92">
        <v>10818</v>
      </c>
      <c r="B86" s="83" t="s">
        <v>958</v>
      </c>
      <c r="C86" s="85" t="s">
        <v>3262</v>
      </c>
      <c r="D86" s="86">
        <v>2222</v>
      </c>
      <c r="E86" s="85">
        <v>0</v>
      </c>
      <c r="F86" s="87">
        <v>1226.1420000000001</v>
      </c>
      <c r="G86" s="90">
        <v>0.55179999999999996</v>
      </c>
      <c r="H86" s="85">
        <v>0.49180000000000001</v>
      </c>
      <c r="I86" s="85">
        <v>0.49959999999999999</v>
      </c>
      <c r="J86" s="85">
        <v>0.55620000000000003</v>
      </c>
      <c r="K86" s="85">
        <v>0.57410000000000005</v>
      </c>
      <c r="L86" s="85">
        <v>0.46479999999999999</v>
      </c>
      <c r="M86" s="85">
        <v>0.48909999999999998</v>
      </c>
      <c r="N86" s="85">
        <v>0.54169999999999996</v>
      </c>
      <c r="O86" s="85">
        <v>0.51419999999999999</v>
      </c>
      <c r="P86" s="85">
        <v>0.58579999999999999</v>
      </c>
      <c r="Q86" s="85">
        <v>0.62819999999999998</v>
      </c>
      <c r="R86" s="85">
        <v>0.67169999999999996</v>
      </c>
      <c r="S86" s="85">
        <v>0.59240000000000004</v>
      </c>
      <c r="T86" s="2">
        <f t="shared" si="2"/>
        <v>0.6</v>
      </c>
      <c r="U86" s="1">
        <f t="shared" si="3"/>
        <v>0</v>
      </c>
    </row>
    <row r="87" spans="1:21" x14ac:dyDescent="0.25">
      <c r="A87" s="92">
        <v>10819</v>
      </c>
      <c r="B87" s="83" t="s">
        <v>1013</v>
      </c>
      <c r="C87" s="85" t="s">
        <v>3263</v>
      </c>
      <c r="D87" s="86">
        <v>25733</v>
      </c>
      <c r="E87" s="85">
        <v>115</v>
      </c>
      <c r="F87" s="87">
        <v>22209.858400000001</v>
      </c>
      <c r="G87" s="90">
        <v>0.86699999999999999</v>
      </c>
      <c r="H87" s="85">
        <v>0.88719999999999999</v>
      </c>
      <c r="I87" s="85">
        <v>0.89839999999999998</v>
      </c>
      <c r="J87" s="85">
        <v>0.84430000000000005</v>
      </c>
      <c r="K87" s="85">
        <v>0.86019999999999996</v>
      </c>
      <c r="L87" s="85">
        <v>0.8145</v>
      </c>
      <c r="M87" s="85">
        <v>0.82609999999999995</v>
      </c>
      <c r="N87" s="85">
        <v>0.89139999999999997</v>
      </c>
      <c r="O87" s="85">
        <v>0.92130000000000001</v>
      </c>
      <c r="P87" s="85">
        <v>0.82169999999999999</v>
      </c>
      <c r="Q87" s="85">
        <v>0.87019999999999997</v>
      </c>
      <c r="R87" s="85">
        <v>0.87090000000000001</v>
      </c>
      <c r="S87" s="85">
        <v>0.90149999999999997</v>
      </c>
      <c r="T87" s="2">
        <f t="shared" si="2"/>
        <v>1.2</v>
      </c>
      <c r="U87" s="1">
        <f t="shared" si="3"/>
        <v>0</v>
      </c>
    </row>
    <row r="88" spans="1:21" x14ac:dyDescent="0.25">
      <c r="A88" s="92">
        <v>10820</v>
      </c>
      <c r="B88" s="83" t="s">
        <v>958</v>
      </c>
      <c r="C88" s="85" t="s">
        <v>3264</v>
      </c>
      <c r="D88" s="86">
        <v>1864</v>
      </c>
      <c r="E88" s="85">
        <v>0</v>
      </c>
      <c r="F88" s="87">
        <v>1321.4209000000001</v>
      </c>
      <c r="G88" s="90">
        <v>0.70889999999999997</v>
      </c>
      <c r="H88" s="85">
        <v>0.88580000000000003</v>
      </c>
      <c r="I88" s="85">
        <v>0.72670000000000001</v>
      </c>
      <c r="J88" s="85">
        <v>0.76200000000000001</v>
      </c>
      <c r="K88" s="85">
        <v>0.70030000000000003</v>
      </c>
      <c r="L88" s="85">
        <v>0.75690000000000002</v>
      </c>
      <c r="M88" s="85">
        <v>0.73199999999999998</v>
      </c>
      <c r="N88" s="85">
        <v>0.72070000000000001</v>
      </c>
      <c r="O88" s="85">
        <v>0.67249999999999999</v>
      </c>
      <c r="P88" s="85">
        <v>0.71919999999999995</v>
      </c>
      <c r="Q88" s="85">
        <v>0.59589999999999999</v>
      </c>
      <c r="R88" s="85">
        <v>0.61850000000000005</v>
      </c>
      <c r="S88" s="85">
        <v>0.65129999999999999</v>
      </c>
      <c r="T88" s="2">
        <f t="shared" si="2"/>
        <v>0.6</v>
      </c>
      <c r="U88" s="1">
        <f t="shared" si="3"/>
        <v>1</v>
      </c>
    </row>
    <row r="89" spans="1:21" x14ac:dyDescent="0.25">
      <c r="A89" s="92">
        <v>10821</v>
      </c>
      <c r="B89" s="83" t="s">
        <v>954</v>
      </c>
      <c r="C89" s="85" t="s">
        <v>3265</v>
      </c>
      <c r="D89" s="86">
        <v>7374</v>
      </c>
      <c r="E89" s="85">
        <v>42</v>
      </c>
      <c r="F89" s="87">
        <v>4390.8154000000004</v>
      </c>
      <c r="G89" s="90">
        <v>0.59889999999999999</v>
      </c>
      <c r="H89" s="85">
        <v>0.60850000000000004</v>
      </c>
      <c r="I89" s="85">
        <v>0.60699999999999998</v>
      </c>
      <c r="J89" s="85">
        <v>0.57989999999999997</v>
      </c>
      <c r="K89" s="85">
        <v>0.58250000000000002</v>
      </c>
      <c r="L89" s="85">
        <v>0.65629999999999999</v>
      </c>
      <c r="M89" s="85">
        <v>0.61919999999999997</v>
      </c>
      <c r="N89" s="85">
        <v>0.54769999999999996</v>
      </c>
      <c r="O89" s="85">
        <v>0.57979999999999998</v>
      </c>
      <c r="P89" s="85">
        <v>0.56830000000000003</v>
      </c>
      <c r="Q89" s="85">
        <v>0.60129999999999995</v>
      </c>
      <c r="R89" s="85">
        <v>0.63770000000000004</v>
      </c>
      <c r="S89" s="85">
        <v>0.59860000000000002</v>
      </c>
      <c r="T89" s="2">
        <f t="shared" si="2"/>
        <v>0.6</v>
      </c>
      <c r="U89" s="1">
        <f t="shared" si="3"/>
        <v>0</v>
      </c>
    </row>
    <row r="90" spans="1:21" x14ac:dyDescent="0.25">
      <c r="A90" s="92">
        <v>10822</v>
      </c>
      <c r="B90" s="83" t="s">
        <v>961</v>
      </c>
      <c r="C90" s="85" t="s">
        <v>3266</v>
      </c>
      <c r="D90" s="86">
        <v>14849</v>
      </c>
      <c r="E90" s="85">
        <v>161</v>
      </c>
      <c r="F90" s="87">
        <v>11309.8693</v>
      </c>
      <c r="G90" s="90">
        <v>0.77</v>
      </c>
      <c r="H90" s="85">
        <v>0.74950000000000006</v>
      </c>
      <c r="I90" s="85">
        <v>0.74390000000000001</v>
      </c>
      <c r="J90" s="85">
        <v>0.78190000000000004</v>
      </c>
      <c r="K90" s="85">
        <v>0.7702</v>
      </c>
      <c r="L90" s="85">
        <v>0.85619999999999996</v>
      </c>
      <c r="M90" s="85">
        <v>0.7712</v>
      </c>
      <c r="N90" s="85">
        <v>0.74719999999999998</v>
      </c>
      <c r="O90" s="85">
        <v>0.84719999999999995</v>
      </c>
      <c r="P90" s="85">
        <v>0.78449999999999998</v>
      </c>
      <c r="Q90" s="85">
        <v>0.78390000000000004</v>
      </c>
      <c r="R90" s="85">
        <v>0.52829999999999999</v>
      </c>
      <c r="S90" s="85">
        <v>0.88249999999999995</v>
      </c>
      <c r="T90" s="2">
        <f t="shared" si="2"/>
        <v>0.8</v>
      </c>
      <c r="U90" s="1">
        <f t="shared" si="3"/>
        <v>0</v>
      </c>
    </row>
    <row r="91" spans="1:21" x14ac:dyDescent="0.25">
      <c r="A91" s="92">
        <v>10823</v>
      </c>
      <c r="B91" s="83" t="s">
        <v>961</v>
      </c>
      <c r="C91" s="85" t="s">
        <v>3267</v>
      </c>
      <c r="D91" s="86">
        <v>10155</v>
      </c>
      <c r="E91" s="85">
        <v>133</v>
      </c>
      <c r="F91" s="87">
        <v>7681.7864</v>
      </c>
      <c r="G91" s="90">
        <v>0.76649999999999996</v>
      </c>
      <c r="H91" s="85">
        <v>0.84909999999999997</v>
      </c>
      <c r="I91" s="85">
        <v>0.84419999999999995</v>
      </c>
      <c r="J91" s="85">
        <v>0.82499999999999996</v>
      </c>
      <c r="K91" s="85">
        <v>0.74439999999999995</v>
      </c>
      <c r="L91" s="85">
        <v>0.76190000000000002</v>
      </c>
      <c r="M91" s="85">
        <v>0.65280000000000005</v>
      </c>
      <c r="N91" s="85">
        <v>0.81689999999999996</v>
      </c>
      <c r="O91" s="85">
        <v>0.7177</v>
      </c>
      <c r="P91" s="85">
        <v>0.71160000000000001</v>
      </c>
      <c r="Q91" s="85">
        <v>0.76910000000000001</v>
      </c>
      <c r="R91" s="85">
        <v>0.76449999999999996</v>
      </c>
      <c r="S91" s="85">
        <v>0.76070000000000004</v>
      </c>
      <c r="T91" s="2">
        <f t="shared" si="2"/>
        <v>0.8</v>
      </c>
      <c r="U91" s="1">
        <f t="shared" si="3"/>
        <v>0</v>
      </c>
    </row>
    <row r="92" spans="1:21" x14ac:dyDescent="0.25">
      <c r="A92" s="92">
        <v>10824</v>
      </c>
      <c r="B92" s="83" t="s">
        <v>958</v>
      </c>
      <c r="C92" s="85" t="s">
        <v>3268</v>
      </c>
      <c r="D92" s="85">
        <v>322</v>
      </c>
      <c r="E92" s="85">
        <v>1</v>
      </c>
      <c r="F92" s="85">
        <v>186.29640000000001</v>
      </c>
      <c r="G92" s="90">
        <v>0.58040000000000003</v>
      </c>
      <c r="H92" s="85">
        <v>0.6149</v>
      </c>
      <c r="I92" s="85">
        <v>0.70430000000000004</v>
      </c>
      <c r="J92" s="85">
        <v>0.4551</v>
      </c>
      <c r="K92" s="85">
        <v>0.61960000000000004</v>
      </c>
      <c r="L92" s="85">
        <v>0.54349999999999998</v>
      </c>
      <c r="M92" s="85">
        <v>0.52580000000000005</v>
      </c>
      <c r="N92" s="85">
        <v>0.58130000000000004</v>
      </c>
      <c r="O92" s="85">
        <v>0.52529999999999999</v>
      </c>
      <c r="P92" s="85">
        <v>0.58819999999999995</v>
      </c>
      <c r="Q92" s="85">
        <v>0.6079</v>
      </c>
      <c r="R92" s="85">
        <v>0.61639999999999995</v>
      </c>
      <c r="S92" s="85">
        <v>0.49930000000000002</v>
      </c>
      <c r="T92" s="2">
        <f t="shared" si="2"/>
        <v>0.6</v>
      </c>
      <c r="U92" s="1">
        <f t="shared" si="3"/>
        <v>0</v>
      </c>
    </row>
    <row r="93" spans="1:21" x14ac:dyDescent="0.25">
      <c r="A93" s="92">
        <v>10825</v>
      </c>
      <c r="B93" s="83" t="s">
        <v>954</v>
      </c>
      <c r="C93" s="85" t="s">
        <v>3269</v>
      </c>
      <c r="D93" s="86">
        <v>4165</v>
      </c>
      <c r="E93" s="85">
        <v>1</v>
      </c>
      <c r="F93" s="87">
        <v>2632.4258</v>
      </c>
      <c r="G93" s="90">
        <v>0.63219999999999998</v>
      </c>
      <c r="H93" s="85">
        <v>0.61209999999999998</v>
      </c>
      <c r="I93" s="85">
        <v>0.71799999999999997</v>
      </c>
      <c r="J93" s="85">
        <v>0.65359999999999996</v>
      </c>
      <c r="K93" s="85">
        <v>0.62309999999999999</v>
      </c>
      <c r="L93" s="85">
        <v>0.65349999999999997</v>
      </c>
      <c r="M93" s="85">
        <v>0.63</v>
      </c>
      <c r="N93" s="85">
        <v>0.57930000000000004</v>
      </c>
      <c r="O93" s="85">
        <v>0.64459999999999995</v>
      </c>
      <c r="P93" s="85">
        <v>0.61550000000000005</v>
      </c>
      <c r="Q93" s="85">
        <v>0.58750000000000002</v>
      </c>
      <c r="R93" s="85">
        <v>0.65039999999999998</v>
      </c>
      <c r="S93" s="85">
        <v>0.5917</v>
      </c>
      <c r="T93" s="2">
        <f t="shared" si="2"/>
        <v>0.6</v>
      </c>
      <c r="U93" s="1">
        <f t="shared" si="3"/>
        <v>1</v>
      </c>
    </row>
    <row r="94" spans="1:21" x14ac:dyDescent="0.25">
      <c r="A94" s="92">
        <v>10826</v>
      </c>
      <c r="B94" s="83" t="s">
        <v>958</v>
      </c>
      <c r="C94" s="85" t="s">
        <v>3270</v>
      </c>
      <c r="D94" s="86">
        <v>4201</v>
      </c>
      <c r="E94" s="85">
        <v>25</v>
      </c>
      <c r="F94" s="87">
        <v>2555.8827000000001</v>
      </c>
      <c r="G94" s="90">
        <v>0.61199999999999999</v>
      </c>
      <c r="H94" s="85">
        <v>0.60309999999999997</v>
      </c>
      <c r="I94" s="85">
        <v>0.61719999999999997</v>
      </c>
      <c r="J94" s="85">
        <v>0.68459999999999999</v>
      </c>
      <c r="K94" s="85">
        <v>0.62460000000000004</v>
      </c>
      <c r="L94" s="85">
        <v>0.57289999999999996</v>
      </c>
      <c r="M94" s="85">
        <v>0.53459999999999996</v>
      </c>
      <c r="N94" s="85">
        <v>0.63929999999999998</v>
      </c>
      <c r="O94" s="85">
        <v>0.55369999999999997</v>
      </c>
      <c r="P94" s="85">
        <v>0.5837</v>
      </c>
      <c r="Q94" s="85">
        <v>0.58819999999999995</v>
      </c>
      <c r="R94" s="85">
        <v>0.66339999999999999</v>
      </c>
      <c r="S94" s="85">
        <v>0.67</v>
      </c>
      <c r="T94" s="2">
        <f t="shared" si="2"/>
        <v>0.6</v>
      </c>
      <c r="U94" s="1">
        <f t="shared" si="3"/>
        <v>1</v>
      </c>
    </row>
    <row r="95" spans="1:21" x14ac:dyDescent="0.25">
      <c r="A95" s="92">
        <v>28006</v>
      </c>
      <c r="B95" s="83" t="s">
        <v>980</v>
      </c>
      <c r="C95" s="85" t="s">
        <v>3271</v>
      </c>
      <c r="D95" s="86">
        <v>1538</v>
      </c>
      <c r="E95" s="85">
        <v>7</v>
      </c>
      <c r="F95" s="85">
        <v>993.84829999999999</v>
      </c>
      <c r="G95" s="90">
        <v>0.64910000000000001</v>
      </c>
      <c r="H95" s="85">
        <v>0.6321</v>
      </c>
      <c r="I95" s="85">
        <v>0.78539999999999999</v>
      </c>
      <c r="J95" s="85">
        <v>0.58889999999999998</v>
      </c>
      <c r="K95" s="85">
        <v>0.52869999999999995</v>
      </c>
      <c r="L95" s="85">
        <v>0.67269999999999996</v>
      </c>
      <c r="M95" s="85">
        <v>0.66610000000000003</v>
      </c>
      <c r="N95" s="85">
        <v>0.5988</v>
      </c>
      <c r="O95" s="85">
        <v>0.71360000000000001</v>
      </c>
      <c r="P95" s="85">
        <v>0.64149999999999996</v>
      </c>
      <c r="Q95" s="85">
        <v>0.64270000000000005</v>
      </c>
      <c r="R95" s="85">
        <v>0.68579999999999997</v>
      </c>
      <c r="S95" s="85">
        <v>0.6956</v>
      </c>
      <c r="T95" s="2">
        <f t="shared" si="2"/>
        <v>0.6</v>
      </c>
      <c r="U95" s="1">
        <f t="shared" si="3"/>
        <v>1</v>
      </c>
    </row>
    <row r="96" spans="1:21" x14ac:dyDescent="0.25">
      <c r="A96" s="92">
        <v>10663</v>
      </c>
      <c r="B96" s="83" t="s">
        <v>950</v>
      </c>
      <c r="C96" s="85" t="s">
        <v>3272</v>
      </c>
      <c r="D96" s="86">
        <v>42023</v>
      </c>
      <c r="E96" s="85">
        <v>0</v>
      </c>
      <c r="F96" s="87">
        <v>57607.49</v>
      </c>
      <c r="G96" s="90">
        <v>1.3709</v>
      </c>
      <c r="H96" s="85">
        <v>1.3702000000000001</v>
      </c>
      <c r="I96" s="85">
        <v>1.3995</v>
      </c>
      <c r="J96" s="85">
        <v>1.4704999999999999</v>
      </c>
      <c r="K96" s="85">
        <v>1.3386</v>
      </c>
      <c r="L96" s="85">
        <v>1.4164000000000001</v>
      </c>
      <c r="M96" s="85">
        <v>1.3562000000000001</v>
      </c>
      <c r="N96" s="85">
        <v>1.3467</v>
      </c>
      <c r="O96" s="85">
        <v>1.3342000000000001</v>
      </c>
      <c r="P96" s="85">
        <v>1.3517999999999999</v>
      </c>
      <c r="Q96" s="85">
        <v>1.2968999999999999</v>
      </c>
      <c r="R96" s="85">
        <v>1.3974</v>
      </c>
      <c r="S96" s="85">
        <v>1.3723000000000001</v>
      </c>
      <c r="T96" s="2">
        <f t="shared" si="2"/>
        <v>1.6</v>
      </c>
      <c r="U96" s="1">
        <f t="shared" si="3"/>
        <v>0</v>
      </c>
    </row>
    <row r="97" spans="1:21" ht="26.4" x14ac:dyDescent="0.25">
      <c r="A97" s="92">
        <v>10827</v>
      </c>
      <c r="B97" s="83" t="s">
        <v>987</v>
      </c>
      <c r="C97" s="85" t="s">
        <v>3273</v>
      </c>
      <c r="D97" s="86">
        <v>9909</v>
      </c>
      <c r="E97" s="85">
        <v>733</v>
      </c>
      <c r="F97" s="87">
        <v>6446.5729000000001</v>
      </c>
      <c r="G97" s="90">
        <v>0.70250000000000001</v>
      </c>
      <c r="H97" s="85">
        <v>0.62</v>
      </c>
      <c r="I97" s="85">
        <v>0.6633</v>
      </c>
      <c r="J97" s="85">
        <v>0.63680000000000003</v>
      </c>
      <c r="K97" s="85">
        <v>0.62549999999999994</v>
      </c>
      <c r="L97" s="85">
        <v>0.64200000000000002</v>
      </c>
      <c r="M97" s="85">
        <v>0.68030000000000002</v>
      </c>
      <c r="N97" s="85">
        <v>0.77039999999999997</v>
      </c>
      <c r="O97" s="85">
        <v>0.71089999999999998</v>
      </c>
      <c r="P97" s="85">
        <v>0.67249999999999999</v>
      </c>
      <c r="Q97" s="85">
        <v>0.83630000000000004</v>
      </c>
      <c r="R97" s="85">
        <v>0.72140000000000004</v>
      </c>
      <c r="S97" s="85">
        <v>0.76990000000000003</v>
      </c>
      <c r="T97" s="2">
        <f t="shared" si="2"/>
        <v>1</v>
      </c>
      <c r="U97" s="1">
        <f t="shared" si="3"/>
        <v>0</v>
      </c>
    </row>
    <row r="98" spans="1:21" x14ac:dyDescent="0.25">
      <c r="A98" s="92">
        <v>10828</v>
      </c>
      <c r="B98" s="83" t="s">
        <v>954</v>
      </c>
      <c r="C98" s="85" t="s">
        <v>3274</v>
      </c>
      <c r="D98" s="86">
        <v>5352</v>
      </c>
      <c r="E98" s="85">
        <v>46</v>
      </c>
      <c r="F98" s="87">
        <v>2974.3780000000002</v>
      </c>
      <c r="G98" s="90">
        <v>0.56059999999999999</v>
      </c>
      <c r="H98" s="85">
        <v>0.5444</v>
      </c>
      <c r="I98" s="85">
        <v>0.50860000000000005</v>
      </c>
      <c r="J98" s="85">
        <v>0.49480000000000002</v>
      </c>
      <c r="K98" s="85">
        <v>0.53910000000000002</v>
      </c>
      <c r="L98" s="85">
        <v>0.52129999999999999</v>
      </c>
      <c r="M98" s="85">
        <v>0.55089999999999995</v>
      </c>
      <c r="N98" s="85">
        <v>0.57689999999999997</v>
      </c>
      <c r="O98" s="85">
        <v>0.62470000000000003</v>
      </c>
      <c r="P98" s="85">
        <v>0.60370000000000001</v>
      </c>
      <c r="Q98" s="85">
        <v>0.55959999999999999</v>
      </c>
      <c r="R98" s="85">
        <v>0.57599999999999996</v>
      </c>
      <c r="S98" s="85">
        <v>0.58109999999999995</v>
      </c>
      <c r="T98" s="2">
        <f t="shared" si="2"/>
        <v>0.6</v>
      </c>
      <c r="U98" s="1">
        <f t="shared" si="3"/>
        <v>0</v>
      </c>
    </row>
    <row r="99" spans="1:21" x14ac:dyDescent="0.25">
      <c r="A99" s="92">
        <v>10829</v>
      </c>
      <c r="B99" s="83" t="s">
        <v>987</v>
      </c>
      <c r="C99" s="85" t="s">
        <v>3275</v>
      </c>
      <c r="D99" s="86">
        <v>14710</v>
      </c>
      <c r="E99" s="85">
        <v>149</v>
      </c>
      <c r="F99" s="87">
        <v>12497.569600000001</v>
      </c>
      <c r="G99" s="90">
        <v>0.85829999999999995</v>
      </c>
      <c r="H99" s="85">
        <v>0.87039999999999995</v>
      </c>
      <c r="I99" s="85">
        <v>0.98909999999999998</v>
      </c>
      <c r="J99" s="85">
        <v>0.92500000000000004</v>
      </c>
      <c r="K99" s="85">
        <v>0.87019999999999997</v>
      </c>
      <c r="L99" s="85">
        <v>0.8397</v>
      </c>
      <c r="M99" s="85">
        <v>0.83069999999999999</v>
      </c>
      <c r="N99" s="85">
        <v>0.82840000000000003</v>
      </c>
      <c r="O99" s="85">
        <v>0.87029999999999996</v>
      </c>
      <c r="P99" s="85">
        <v>0.78669999999999995</v>
      </c>
      <c r="Q99" s="85">
        <v>0.82769999999999999</v>
      </c>
      <c r="R99" s="85">
        <v>0.83520000000000005</v>
      </c>
      <c r="S99" s="85">
        <v>0.82730000000000004</v>
      </c>
      <c r="T99" s="2">
        <f t="shared" si="2"/>
        <v>1</v>
      </c>
      <c r="U99" s="1">
        <f t="shared" si="3"/>
        <v>0</v>
      </c>
    </row>
    <row r="100" spans="1:21" x14ac:dyDescent="0.25">
      <c r="A100" s="92">
        <v>10830</v>
      </c>
      <c r="B100" s="83" t="s">
        <v>958</v>
      </c>
      <c r="C100" s="85" t="s">
        <v>3276</v>
      </c>
      <c r="D100" s="86">
        <v>2086</v>
      </c>
      <c r="E100" s="85">
        <v>1</v>
      </c>
      <c r="F100" s="87">
        <v>1181.9413999999999</v>
      </c>
      <c r="G100" s="90">
        <v>0.56689999999999996</v>
      </c>
      <c r="H100" s="85">
        <v>0.55769999999999997</v>
      </c>
      <c r="I100" s="85">
        <v>0.65449999999999997</v>
      </c>
      <c r="J100" s="85">
        <v>0.61870000000000003</v>
      </c>
      <c r="K100" s="85">
        <v>0.57720000000000005</v>
      </c>
      <c r="L100" s="85">
        <v>0.70920000000000005</v>
      </c>
      <c r="M100" s="85">
        <v>0.5736</v>
      </c>
      <c r="N100" s="85">
        <v>0.58640000000000003</v>
      </c>
      <c r="O100" s="85">
        <v>0.54459999999999997</v>
      </c>
      <c r="P100" s="85">
        <v>0.56259999999999999</v>
      </c>
      <c r="Q100" s="85">
        <v>0.51990000000000003</v>
      </c>
      <c r="R100" s="85">
        <v>0.3755</v>
      </c>
      <c r="S100" s="85">
        <v>0.58250000000000002</v>
      </c>
      <c r="T100" s="2">
        <f t="shared" si="2"/>
        <v>0.6</v>
      </c>
      <c r="U100" s="1">
        <f t="shared" si="3"/>
        <v>0</v>
      </c>
    </row>
    <row r="101" spans="1:21" x14ac:dyDescent="0.25">
      <c r="A101" s="92">
        <v>10831</v>
      </c>
      <c r="B101" s="83" t="s">
        <v>958</v>
      </c>
      <c r="C101" s="85" t="s">
        <v>3277</v>
      </c>
      <c r="D101" s="86">
        <v>4164</v>
      </c>
      <c r="E101" s="85">
        <v>24</v>
      </c>
      <c r="F101" s="87">
        <v>2096.9413</v>
      </c>
      <c r="G101" s="90">
        <v>0.50649999999999995</v>
      </c>
      <c r="H101" s="85">
        <v>0.44940000000000002</v>
      </c>
      <c r="I101" s="85">
        <v>0.49330000000000002</v>
      </c>
      <c r="J101" s="85">
        <v>0.49249999999999999</v>
      </c>
      <c r="K101" s="85">
        <v>0.49409999999999998</v>
      </c>
      <c r="L101" s="85">
        <v>0.53559999999999997</v>
      </c>
      <c r="M101" s="85">
        <v>0.52449999999999997</v>
      </c>
      <c r="N101" s="85">
        <v>0.62639999999999996</v>
      </c>
      <c r="O101" s="85">
        <v>0.50339999999999996</v>
      </c>
      <c r="P101" s="85">
        <v>0.52200000000000002</v>
      </c>
      <c r="Q101" s="85">
        <v>0.53069999999999995</v>
      </c>
      <c r="R101" s="85">
        <v>0.51129999999999998</v>
      </c>
      <c r="S101" s="85">
        <v>0.39510000000000001</v>
      </c>
      <c r="T101" s="2">
        <f t="shared" si="2"/>
        <v>0.6</v>
      </c>
      <c r="U101" s="1">
        <f t="shared" si="3"/>
        <v>0</v>
      </c>
    </row>
    <row r="102" spans="1:21" x14ac:dyDescent="0.25">
      <c r="A102" s="92">
        <v>10832</v>
      </c>
      <c r="B102" s="83" t="s">
        <v>958</v>
      </c>
      <c r="C102" s="85" t="s">
        <v>3278</v>
      </c>
      <c r="D102" s="86">
        <v>3740</v>
      </c>
      <c r="E102" s="85">
        <v>42</v>
      </c>
      <c r="F102" s="87">
        <v>2174.0250999999998</v>
      </c>
      <c r="G102" s="90">
        <v>0.58789999999999998</v>
      </c>
      <c r="H102" s="85">
        <v>0.61270000000000002</v>
      </c>
      <c r="I102" s="85">
        <v>0.57889999999999997</v>
      </c>
      <c r="J102" s="85">
        <v>0.60870000000000002</v>
      </c>
      <c r="K102" s="85">
        <v>0.60270000000000001</v>
      </c>
      <c r="L102" s="85">
        <v>0.65810000000000002</v>
      </c>
      <c r="M102" s="85">
        <v>0.61519999999999997</v>
      </c>
      <c r="N102" s="85">
        <v>0.64439999999999997</v>
      </c>
      <c r="O102" s="85">
        <v>0.5585</v>
      </c>
      <c r="P102" s="85">
        <v>0.56679999999999997</v>
      </c>
      <c r="Q102" s="85">
        <v>0.57899999999999996</v>
      </c>
      <c r="R102" s="85">
        <v>0.52780000000000005</v>
      </c>
      <c r="S102" s="85">
        <v>0.51429999999999998</v>
      </c>
      <c r="T102" s="2">
        <f t="shared" si="2"/>
        <v>0.6</v>
      </c>
      <c r="U102" s="1">
        <f t="shared" si="3"/>
        <v>0</v>
      </c>
    </row>
    <row r="103" spans="1:21" ht="26.4" x14ac:dyDescent="0.25">
      <c r="A103" s="92">
        <v>22734</v>
      </c>
      <c r="B103" s="83" t="s">
        <v>958</v>
      </c>
      <c r="C103" s="85" t="s">
        <v>3279</v>
      </c>
      <c r="D103" s="86">
        <v>1690</v>
      </c>
      <c r="E103" s="85">
        <v>3</v>
      </c>
      <c r="F103" s="85">
        <v>833.03279999999995</v>
      </c>
      <c r="G103" s="90">
        <v>0.49380000000000002</v>
      </c>
      <c r="H103" s="85">
        <v>0.48480000000000001</v>
      </c>
      <c r="I103" s="85">
        <v>0.49969999999999998</v>
      </c>
      <c r="J103" s="85">
        <v>0.48010000000000003</v>
      </c>
      <c r="K103" s="85">
        <v>0.40570000000000001</v>
      </c>
      <c r="L103" s="85">
        <v>0.43130000000000002</v>
      </c>
      <c r="M103" s="85">
        <v>0.46639999999999998</v>
      </c>
      <c r="N103" s="85">
        <v>0.50670000000000004</v>
      </c>
      <c r="O103" s="85">
        <v>0.4546</v>
      </c>
      <c r="P103" s="85">
        <v>0.54110000000000003</v>
      </c>
      <c r="Q103" s="85">
        <v>0.57640000000000002</v>
      </c>
      <c r="R103" s="85">
        <v>0.55530000000000002</v>
      </c>
      <c r="S103" s="85">
        <v>0.56679999999999997</v>
      </c>
      <c r="T103" s="2">
        <f t="shared" si="2"/>
        <v>0.6</v>
      </c>
      <c r="U103" s="1">
        <f t="shared" si="3"/>
        <v>0</v>
      </c>
    </row>
    <row r="104" spans="1:21" x14ac:dyDescent="0.25">
      <c r="A104" s="92">
        <v>23962</v>
      </c>
      <c r="B104" s="83" t="s">
        <v>958</v>
      </c>
      <c r="C104" s="85" t="s">
        <v>3280</v>
      </c>
      <c r="D104" s="86">
        <v>1880</v>
      </c>
      <c r="E104" s="85">
        <v>61</v>
      </c>
      <c r="F104" s="85">
        <v>468.72</v>
      </c>
      <c r="G104" s="90">
        <v>0.25769999999999998</v>
      </c>
      <c r="H104" s="85">
        <v>0.42199999999999999</v>
      </c>
      <c r="I104" s="85">
        <v>0.4395</v>
      </c>
      <c r="J104" s="85">
        <v>0.55689999999999995</v>
      </c>
      <c r="K104" s="85">
        <v>0.4042</v>
      </c>
      <c r="L104" s="85">
        <v>0.33550000000000002</v>
      </c>
      <c r="M104" s="85">
        <v>0.35570000000000002</v>
      </c>
      <c r="N104" s="85">
        <v>0.36599999999999999</v>
      </c>
      <c r="O104" s="85">
        <v>0.12859999999999999</v>
      </c>
      <c r="P104" s="85">
        <v>3.1199999999999999E-2</v>
      </c>
      <c r="Q104" s="85">
        <v>3.3599999999999998E-2</v>
      </c>
      <c r="R104" s="85">
        <v>9.2299999999999993E-2</v>
      </c>
      <c r="S104" s="85">
        <v>0.26579999999999998</v>
      </c>
      <c r="T104" s="2">
        <f t="shared" si="2"/>
        <v>0.6</v>
      </c>
      <c r="U104" s="1">
        <f t="shared" si="3"/>
        <v>0</v>
      </c>
    </row>
    <row r="105" spans="1:21" x14ac:dyDescent="0.25">
      <c r="A105" s="92">
        <v>10664</v>
      </c>
      <c r="B105" s="83" t="s">
        <v>950</v>
      </c>
      <c r="C105" s="85" t="s">
        <v>3281</v>
      </c>
      <c r="D105" s="86">
        <v>52212</v>
      </c>
      <c r="E105" s="85">
        <v>0</v>
      </c>
      <c r="F105" s="85">
        <v>0</v>
      </c>
      <c r="G105" s="143">
        <f>VLOOKUP($A105,ข้อมูลพื้นฐานรพ_สป_ณสค61!$C$2:$S$897,12,0)</f>
        <v>1.754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85">
        <v>0</v>
      </c>
      <c r="N105" s="85">
        <v>0</v>
      </c>
      <c r="O105" s="85">
        <v>0</v>
      </c>
      <c r="P105" s="85">
        <v>0</v>
      </c>
      <c r="Q105" s="85">
        <v>0</v>
      </c>
      <c r="R105" s="85">
        <v>0</v>
      </c>
      <c r="S105" s="85">
        <v>0</v>
      </c>
      <c r="T105" s="2">
        <f t="shared" si="2"/>
        <v>1.6</v>
      </c>
      <c r="U105" s="1">
        <f t="shared" si="3"/>
        <v>1</v>
      </c>
    </row>
    <row r="106" spans="1:21" x14ac:dyDescent="0.25">
      <c r="A106" s="92">
        <v>10834</v>
      </c>
      <c r="B106" s="83" t="s">
        <v>954</v>
      </c>
      <c r="C106" s="85" t="s">
        <v>3282</v>
      </c>
      <c r="D106" s="86">
        <v>2830</v>
      </c>
      <c r="E106" s="85">
        <v>57</v>
      </c>
      <c r="F106" s="87">
        <v>1099.8081999999999</v>
      </c>
      <c r="G106" s="90">
        <v>0.39660000000000001</v>
      </c>
      <c r="H106" s="85">
        <v>0</v>
      </c>
      <c r="I106" s="85">
        <v>0</v>
      </c>
      <c r="J106" s="85">
        <v>0</v>
      </c>
      <c r="K106" s="85">
        <v>0.67610000000000003</v>
      </c>
      <c r="L106" s="85">
        <v>0.69089999999999996</v>
      </c>
      <c r="M106" s="85">
        <v>0.70050000000000001</v>
      </c>
      <c r="N106" s="85">
        <v>0.42680000000000001</v>
      </c>
      <c r="O106" s="85">
        <v>1.55E-2</v>
      </c>
      <c r="P106" s="85">
        <v>0.62529999999999997</v>
      </c>
      <c r="Q106" s="85">
        <v>0.55869999999999997</v>
      </c>
      <c r="R106" s="85">
        <v>0.55500000000000005</v>
      </c>
      <c r="S106" s="85">
        <v>0.57269999999999999</v>
      </c>
      <c r="T106" s="2">
        <f t="shared" si="2"/>
        <v>0.6</v>
      </c>
      <c r="U106" s="1">
        <f t="shared" si="3"/>
        <v>0</v>
      </c>
    </row>
    <row r="107" spans="1:21" x14ac:dyDescent="0.25">
      <c r="A107" s="92">
        <v>10835</v>
      </c>
      <c r="B107" s="83" t="s">
        <v>958</v>
      </c>
      <c r="C107" s="85" t="s">
        <v>3283</v>
      </c>
      <c r="D107" s="86">
        <v>1578</v>
      </c>
      <c r="E107" s="85">
        <v>22</v>
      </c>
      <c r="F107" s="85">
        <v>981.65229999999997</v>
      </c>
      <c r="G107" s="90">
        <v>0.63090000000000002</v>
      </c>
      <c r="H107" s="85">
        <v>0.75109999999999999</v>
      </c>
      <c r="I107" s="85">
        <v>0.58909999999999996</v>
      </c>
      <c r="J107" s="85">
        <v>0.75390000000000001</v>
      </c>
      <c r="K107" s="85">
        <v>0.67390000000000005</v>
      </c>
      <c r="L107" s="85">
        <v>0.7016</v>
      </c>
      <c r="M107" s="85">
        <v>0.63519999999999999</v>
      </c>
      <c r="N107" s="85">
        <v>0.60099999999999998</v>
      </c>
      <c r="O107" s="85">
        <v>0.54990000000000006</v>
      </c>
      <c r="P107" s="85">
        <v>0.57509999999999994</v>
      </c>
      <c r="Q107" s="85">
        <v>0.64139999999999997</v>
      </c>
      <c r="R107" s="85">
        <v>0.61799999999999999</v>
      </c>
      <c r="S107" s="85">
        <v>0.58599999999999997</v>
      </c>
      <c r="T107" s="2">
        <f t="shared" si="2"/>
        <v>0.6</v>
      </c>
      <c r="U107" s="1">
        <f t="shared" si="3"/>
        <v>1</v>
      </c>
    </row>
    <row r="108" spans="1:21" x14ac:dyDescent="0.25">
      <c r="A108" s="92">
        <v>10836</v>
      </c>
      <c r="B108" s="83" t="s">
        <v>958</v>
      </c>
      <c r="C108" s="85" t="s">
        <v>3284</v>
      </c>
      <c r="D108" s="86">
        <v>2974</v>
      </c>
      <c r="E108" s="85">
        <v>211</v>
      </c>
      <c r="F108" s="87">
        <v>1629.8336999999999</v>
      </c>
      <c r="G108" s="90">
        <v>0.58989999999999998</v>
      </c>
      <c r="H108" s="85">
        <v>0.62619999999999998</v>
      </c>
      <c r="I108" s="85">
        <v>0.70450000000000002</v>
      </c>
      <c r="J108" s="85">
        <v>0.58850000000000002</v>
      </c>
      <c r="K108" s="85">
        <v>0.55069999999999997</v>
      </c>
      <c r="L108" s="85">
        <v>0.44469999999999998</v>
      </c>
      <c r="M108" s="85">
        <v>0.42930000000000001</v>
      </c>
      <c r="N108" s="85">
        <v>0.51070000000000004</v>
      </c>
      <c r="O108" s="85">
        <v>0.75749999999999995</v>
      </c>
      <c r="P108" s="85">
        <v>0.46229999999999999</v>
      </c>
      <c r="Q108" s="85">
        <v>0.56179999999999997</v>
      </c>
      <c r="R108" s="85">
        <v>0.56999999999999995</v>
      </c>
      <c r="S108" s="85">
        <v>0.46970000000000001</v>
      </c>
      <c r="T108" s="2">
        <f t="shared" si="2"/>
        <v>0.6</v>
      </c>
      <c r="U108" s="1">
        <f t="shared" si="3"/>
        <v>0</v>
      </c>
    </row>
    <row r="109" spans="1:21" x14ac:dyDescent="0.25">
      <c r="A109" s="92">
        <v>10837</v>
      </c>
      <c r="B109" s="83" t="s">
        <v>958</v>
      </c>
      <c r="C109" s="85" t="s">
        <v>3285</v>
      </c>
      <c r="D109" s="86">
        <v>1738</v>
      </c>
      <c r="E109" s="85">
        <v>11</v>
      </c>
      <c r="F109" s="85">
        <v>913.88599999999997</v>
      </c>
      <c r="G109" s="90">
        <v>0.5292</v>
      </c>
      <c r="H109" s="85">
        <v>0.50109999999999999</v>
      </c>
      <c r="I109" s="85">
        <v>0.43259999999999998</v>
      </c>
      <c r="J109" s="85">
        <v>0.47270000000000001</v>
      </c>
      <c r="K109" s="85">
        <v>0.433</v>
      </c>
      <c r="L109" s="85">
        <v>0.53159999999999996</v>
      </c>
      <c r="M109" s="85">
        <v>0.56120000000000003</v>
      </c>
      <c r="N109" s="85">
        <v>0.64270000000000005</v>
      </c>
      <c r="O109" s="85">
        <v>0.5151</v>
      </c>
      <c r="P109" s="85">
        <v>0.50180000000000002</v>
      </c>
      <c r="Q109" s="85">
        <v>0.5554</v>
      </c>
      <c r="R109" s="85">
        <v>0.63339999999999996</v>
      </c>
      <c r="S109" s="85">
        <v>0.57530000000000003</v>
      </c>
      <c r="T109" s="2">
        <f t="shared" si="2"/>
        <v>0.6</v>
      </c>
      <c r="U109" s="1">
        <f t="shared" si="3"/>
        <v>0</v>
      </c>
    </row>
    <row r="110" spans="1:21" x14ac:dyDescent="0.25">
      <c r="A110" s="92">
        <v>10838</v>
      </c>
      <c r="B110" s="83" t="s">
        <v>958</v>
      </c>
      <c r="C110" s="85" t="s">
        <v>3286</v>
      </c>
      <c r="D110" s="86">
        <v>4133</v>
      </c>
      <c r="E110" s="85">
        <v>32</v>
      </c>
      <c r="F110" s="87">
        <v>2359.5068000000001</v>
      </c>
      <c r="G110" s="90">
        <v>0.57530000000000003</v>
      </c>
      <c r="H110" s="85">
        <v>0.622</v>
      </c>
      <c r="I110" s="85">
        <v>0.66549999999999998</v>
      </c>
      <c r="J110" s="85">
        <v>0.62490000000000001</v>
      </c>
      <c r="K110" s="85">
        <v>0.58919999999999995</v>
      </c>
      <c r="L110" s="85">
        <v>0.46679999999999999</v>
      </c>
      <c r="M110" s="85">
        <v>0.62129999999999996</v>
      </c>
      <c r="N110" s="85">
        <v>0.63639999999999997</v>
      </c>
      <c r="O110" s="85">
        <v>0.5282</v>
      </c>
      <c r="P110" s="85">
        <v>0.56530000000000002</v>
      </c>
      <c r="Q110" s="85">
        <v>0.51680000000000004</v>
      </c>
      <c r="R110" s="85">
        <v>0.53069999999999995</v>
      </c>
      <c r="S110" s="85">
        <v>0.54120000000000001</v>
      </c>
      <c r="T110" s="2">
        <f t="shared" si="2"/>
        <v>0.6</v>
      </c>
      <c r="U110" s="1">
        <f t="shared" si="3"/>
        <v>0</v>
      </c>
    </row>
    <row r="111" spans="1:21" x14ac:dyDescent="0.25">
      <c r="A111" s="92">
        <v>10839</v>
      </c>
      <c r="B111" s="83" t="s">
        <v>954</v>
      </c>
      <c r="C111" s="85" t="s">
        <v>3287</v>
      </c>
      <c r="D111" s="86">
        <v>2308</v>
      </c>
      <c r="E111" s="85">
        <v>20</v>
      </c>
      <c r="F111" s="87">
        <v>1209.8816999999999</v>
      </c>
      <c r="G111" s="90">
        <v>0.52880000000000005</v>
      </c>
      <c r="H111" s="85">
        <v>0.52310000000000001</v>
      </c>
      <c r="I111" s="85">
        <v>0.53200000000000003</v>
      </c>
      <c r="J111" s="85">
        <v>0.57699999999999996</v>
      </c>
      <c r="K111" s="85">
        <v>0.53739999999999999</v>
      </c>
      <c r="L111" s="85">
        <v>0.47160000000000002</v>
      </c>
      <c r="M111" s="85">
        <v>0.53700000000000003</v>
      </c>
      <c r="N111" s="85">
        <v>0.54730000000000001</v>
      </c>
      <c r="O111" s="85">
        <v>0.50129999999999997</v>
      </c>
      <c r="P111" s="85">
        <v>0.49270000000000003</v>
      </c>
      <c r="Q111" s="85">
        <v>0.57640000000000002</v>
      </c>
      <c r="R111" s="85">
        <v>0.49299999999999999</v>
      </c>
      <c r="S111" s="85">
        <v>0.55420000000000003</v>
      </c>
      <c r="T111" s="2">
        <f t="shared" si="2"/>
        <v>0.6</v>
      </c>
      <c r="U111" s="1">
        <f t="shared" si="3"/>
        <v>0</v>
      </c>
    </row>
    <row r="112" spans="1:21" x14ac:dyDescent="0.25">
      <c r="A112" s="92">
        <v>10840</v>
      </c>
      <c r="B112" s="83" t="s">
        <v>958</v>
      </c>
      <c r="C112" s="85" t="s">
        <v>3288</v>
      </c>
      <c r="D112" s="86">
        <v>2844</v>
      </c>
      <c r="E112" s="85">
        <v>3</v>
      </c>
      <c r="F112" s="87">
        <v>1797.0835999999999</v>
      </c>
      <c r="G112" s="90">
        <v>0.63260000000000005</v>
      </c>
      <c r="H112" s="85">
        <v>0.6946</v>
      </c>
      <c r="I112" s="85">
        <v>0.68230000000000002</v>
      </c>
      <c r="J112" s="85">
        <v>0.68459999999999999</v>
      </c>
      <c r="K112" s="85">
        <v>0.64380000000000004</v>
      </c>
      <c r="L112" s="85">
        <v>0.63849999999999996</v>
      </c>
      <c r="M112" s="85">
        <v>0.57740000000000002</v>
      </c>
      <c r="N112" s="85">
        <v>0.65390000000000004</v>
      </c>
      <c r="O112" s="85">
        <v>0.68220000000000003</v>
      </c>
      <c r="P112" s="85">
        <v>0.54810000000000003</v>
      </c>
      <c r="Q112" s="85">
        <v>0.59209999999999996</v>
      </c>
      <c r="R112" s="85">
        <v>0.64229999999999998</v>
      </c>
      <c r="S112" s="85">
        <v>0.56879999999999997</v>
      </c>
      <c r="T112" s="2">
        <f t="shared" si="2"/>
        <v>0.6</v>
      </c>
      <c r="U112" s="1">
        <f t="shared" si="3"/>
        <v>1</v>
      </c>
    </row>
    <row r="113" spans="1:21" x14ac:dyDescent="0.25">
      <c r="A113" s="92">
        <v>10841</v>
      </c>
      <c r="B113" s="83" t="s">
        <v>954</v>
      </c>
      <c r="C113" s="85" t="s">
        <v>3289</v>
      </c>
      <c r="D113" s="86">
        <v>4872</v>
      </c>
      <c r="E113" s="85">
        <v>14</v>
      </c>
      <c r="F113" s="87">
        <v>2423.4663</v>
      </c>
      <c r="G113" s="90">
        <v>0.49890000000000001</v>
      </c>
      <c r="H113" s="85">
        <v>0.56659999999999999</v>
      </c>
      <c r="I113" s="85">
        <v>0.52669999999999995</v>
      </c>
      <c r="J113" s="85">
        <v>0.55179999999999996</v>
      </c>
      <c r="K113" s="85">
        <v>0.496</v>
      </c>
      <c r="L113" s="85">
        <v>0.55179999999999996</v>
      </c>
      <c r="M113" s="85">
        <v>0.52659999999999996</v>
      </c>
      <c r="N113" s="85">
        <v>0.57650000000000001</v>
      </c>
      <c r="O113" s="85">
        <v>0.56359999999999999</v>
      </c>
      <c r="P113" s="85">
        <v>0.38550000000000001</v>
      </c>
      <c r="Q113" s="85">
        <v>0.49159999999999998</v>
      </c>
      <c r="R113" s="85">
        <v>0.38969999999999999</v>
      </c>
      <c r="S113" s="85">
        <v>0.3508</v>
      </c>
      <c r="T113" s="2">
        <f t="shared" si="2"/>
        <v>0.6</v>
      </c>
      <c r="U113" s="1">
        <f t="shared" si="3"/>
        <v>0</v>
      </c>
    </row>
    <row r="114" spans="1:21" x14ac:dyDescent="0.25">
      <c r="A114" s="92">
        <v>10842</v>
      </c>
      <c r="B114" s="83" t="s">
        <v>958</v>
      </c>
      <c r="C114" s="85" t="s">
        <v>3290</v>
      </c>
      <c r="D114" s="86">
        <v>2961</v>
      </c>
      <c r="E114" s="85">
        <v>86</v>
      </c>
      <c r="F114" s="87">
        <v>1632.0972999999999</v>
      </c>
      <c r="G114" s="90">
        <v>0.56769999999999998</v>
      </c>
      <c r="H114" s="85">
        <v>0.55149999999999999</v>
      </c>
      <c r="I114" s="85">
        <v>0.61670000000000003</v>
      </c>
      <c r="J114" s="85">
        <v>0.5968</v>
      </c>
      <c r="K114" s="85">
        <v>0.59060000000000001</v>
      </c>
      <c r="L114" s="85">
        <v>0.56899999999999995</v>
      </c>
      <c r="M114" s="85">
        <v>0.57110000000000005</v>
      </c>
      <c r="N114" s="85">
        <v>0.64839999999999998</v>
      </c>
      <c r="O114" s="85">
        <v>0.62039999999999995</v>
      </c>
      <c r="P114" s="85">
        <v>0.56389999999999996</v>
      </c>
      <c r="Q114" s="85">
        <v>0.57869999999999999</v>
      </c>
      <c r="R114" s="85">
        <v>0.52129999999999999</v>
      </c>
      <c r="S114" s="85">
        <v>0.42270000000000002</v>
      </c>
      <c r="T114" s="2">
        <f t="shared" si="2"/>
        <v>0.6</v>
      </c>
      <c r="U114" s="1">
        <f t="shared" si="3"/>
        <v>0</v>
      </c>
    </row>
    <row r="115" spans="1:21" x14ac:dyDescent="0.25">
      <c r="A115" s="92">
        <v>10843</v>
      </c>
      <c r="B115" s="83" t="s">
        <v>954</v>
      </c>
      <c r="C115" s="85" t="s">
        <v>3291</v>
      </c>
      <c r="D115" s="86">
        <v>2740</v>
      </c>
      <c r="E115" s="85">
        <v>22</v>
      </c>
      <c r="F115" s="87">
        <v>1701.8966</v>
      </c>
      <c r="G115" s="90">
        <v>0.62619999999999998</v>
      </c>
      <c r="H115" s="85">
        <v>0.60809999999999997</v>
      </c>
      <c r="I115" s="85">
        <v>0.64549999999999996</v>
      </c>
      <c r="J115" s="85">
        <v>0.64539999999999997</v>
      </c>
      <c r="K115" s="85">
        <v>0.6431</v>
      </c>
      <c r="L115" s="85">
        <v>0.63270000000000004</v>
      </c>
      <c r="M115" s="85">
        <v>0.65659999999999996</v>
      </c>
      <c r="N115" s="85">
        <v>0.62819999999999998</v>
      </c>
      <c r="O115" s="85">
        <v>0.70789999999999997</v>
      </c>
      <c r="P115" s="85">
        <v>0.66839999999999999</v>
      </c>
      <c r="Q115" s="85">
        <v>0.57799999999999996</v>
      </c>
      <c r="R115" s="85">
        <v>0.5665</v>
      </c>
      <c r="S115" s="85">
        <v>0.56579999999999997</v>
      </c>
      <c r="T115" s="2">
        <f t="shared" si="2"/>
        <v>0.6</v>
      </c>
      <c r="U115" s="1">
        <f t="shared" si="3"/>
        <v>1</v>
      </c>
    </row>
    <row r="116" spans="1:21" x14ac:dyDescent="0.25">
      <c r="A116" s="92">
        <v>10844</v>
      </c>
      <c r="B116" s="83" t="s">
        <v>958</v>
      </c>
      <c r="C116" s="85" t="s">
        <v>3292</v>
      </c>
      <c r="D116" s="86">
        <v>1896</v>
      </c>
      <c r="E116" s="85">
        <v>169</v>
      </c>
      <c r="F116" s="85">
        <v>945.92259999999999</v>
      </c>
      <c r="G116" s="90">
        <v>0.54769999999999996</v>
      </c>
      <c r="H116" s="85">
        <v>0.4839</v>
      </c>
      <c r="I116" s="85">
        <v>0.53290000000000004</v>
      </c>
      <c r="J116" s="85">
        <v>0.4738</v>
      </c>
      <c r="K116" s="85">
        <v>0.53010000000000002</v>
      </c>
      <c r="L116" s="85">
        <v>0.52510000000000001</v>
      </c>
      <c r="M116" s="85">
        <v>0.44950000000000001</v>
      </c>
      <c r="N116" s="85">
        <v>0.46100000000000002</v>
      </c>
      <c r="O116" s="85">
        <v>0.45040000000000002</v>
      </c>
      <c r="P116" s="85">
        <v>0.50629999999999997</v>
      </c>
      <c r="Q116" s="85">
        <v>0.56530000000000002</v>
      </c>
      <c r="R116" s="85">
        <v>0.46899999999999997</v>
      </c>
      <c r="S116" s="85">
        <v>0.58979999999999999</v>
      </c>
      <c r="T116" s="2">
        <f t="shared" si="2"/>
        <v>0.6</v>
      </c>
      <c r="U116" s="1">
        <f t="shared" si="3"/>
        <v>0</v>
      </c>
    </row>
    <row r="117" spans="1:21" x14ac:dyDescent="0.25">
      <c r="A117" s="92">
        <v>10696</v>
      </c>
      <c r="B117" s="83" t="s">
        <v>1013</v>
      </c>
      <c r="C117" s="85" t="s">
        <v>3293</v>
      </c>
      <c r="D117" s="86">
        <v>21999</v>
      </c>
      <c r="E117" s="85">
        <v>0</v>
      </c>
      <c r="F117" s="87">
        <v>28271.25</v>
      </c>
      <c r="G117" s="90">
        <v>1.2850999999999999</v>
      </c>
      <c r="H117" s="85">
        <v>1.1601999999999999</v>
      </c>
      <c r="I117" s="85">
        <v>1.2081999999999999</v>
      </c>
      <c r="J117" s="85">
        <v>1.2396</v>
      </c>
      <c r="K117" s="85">
        <v>1.3032999999999999</v>
      </c>
      <c r="L117" s="85">
        <v>1.1786000000000001</v>
      </c>
      <c r="M117" s="85">
        <v>1.2842</v>
      </c>
      <c r="N117" s="85">
        <v>1.339</v>
      </c>
      <c r="O117" s="85">
        <v>1.3219000000000001</v>
      </c>
      <c r="P117" s="85">
        <v>1.3374999999999999</v>
      </c>
      <c r="Q117" s="85">
        <v>1.3008999999999999</v>
      </c>
      <c r="R117" s="85">
        <v>1.3747</v>
      </c>
      <c r="S117" s="85">
        <v>1.3515999999999999</v>
      </c>
      <c r="T117" s="2">
        <f t="shared" si="2"/>
        <v>1.2</v>
      </c>
      <c r="U117" s="1">
        <f t="shared" si="3"/>
        <v>1</v>
      </c>
    </row>
    <row r="118" spans="1:21" x14ac:dyDescent="0.25">
      <c r="A118" s="92">
        <v>10845</v>
      </c>
      <c r="B118" s="83" t="s">
        <v>958</v>
      </c>
      <c r="C118" s="85" t="s">
        <v>3294</v>
      </c>
      <c r="D118" s="86">
        <v>1521</v>
      </c>
      <c r="E118" s="85">
        <v>0</v>
      </c>
      <c r="F118" s="85">
        <v>912.76930000000004</v>
      </c>
      <c r="G118" s="90">
        <v>0.60009999999999997</v>
      </c>
      <c r="H118" s="85">
        <v>0.58879999999999999</v>
      </c>
      <c r="I118" s="85">
        <v>0.59660000000000002</v>
      </c>
      <c r="J118" s="85">
        <v>0.74580000000000002</v>
      </c>
      <c r="K118" s="85">
        <v>0.58789999999999998</v>
      </c>
      <c r="L118" s="85">
        <v>0.57779999999999998</v>
      </c>
      <c r="M118" s="85">
        <v>0.56259999999999999</v>
      </c>
      <c r="N118" s="85">
        <v>0.52959999999999996</v>
      </c>
      <c r="O118" s="85">
        <v>0.45069999999999999</v>
      </c>
      <c r="P118" s="85">
        <v>0.59819999999999995</v>
      </c>
      <c r="Q118" s="85">
        <v>0.66830000000000001</v>
      </c>
      <c r="R118" s="85">
        <v>0.65039999999999998</v>
      </c>
      <c r="S118" s="85">
        <v>0.62209999999999999</v>
      </c>
      <c r="T118" s="2">
        <f t="shared" si="2"/>
        <v>0.6</v>
      </c>
      <c r="U118" s="1">
        <f t="shared" si="3"/>
        <v>1</v>
      </c>
    </row>
    <row r="119" spans="1:21" x14ac:dyDescent="0.25">
      <c r="A119" s="92">
        <v>10846</v>
      </c>
      <c r="B119" s="83" t="s">
        <v>958</v>
      </c>
      <c r="C119" s="85" t="s">
        <v>3295</v>
      </c>
      <c r="D119" s="86">
        <v>1702</v>
      </c>
      <c r="E119" s="85">
        <v>0</v>
      </c>
      <c r="F119" s="87">
        <v>1031.0934999999999</v>
      </c>
      <c r="G119" s="90">
        <v>0.60580000000000001</v>
      </c>
      <c r="H119" s="85">
        <v>0.55720000000000003</v>
      </c>
      <c r="I119" s="85">
        <v>0.59040000000000004</v>
      </c>
      <c r="J119" s="85">
        <v>0.64019999999999999</v>
      </c>
      <c r="K119" s="85">
        <v>0.5736</v>
      </c>
      <c r="L119" s="85">
        <v>0.67659999999999998</v>
      </c>
      <c r="M119" s="85">
        <v>0.67200000000000004</v>
      </c>
      <c r="N119" s="85">
        <v>0.54590000000000005</v>
      </c>
      <c r="O119" s="85">
        <v>0.53580000000000005</v>
      </c>
      <c r="P119" s="85">
        <v>0.58150000000000002</v>
      </c>
      <c r="Q119" s="85">
        <v>0.64770000000000005</v>
      </c>
      <c r="R119" s="85">
        <v>0.61099999999999999</v>
      </c>
      <c r="S119" s="85">
        <v>0.62319999999999998</v>
      </c>
      <c r="T119" s="2">
        <f t="shared" si="2"/>
        <v>0.6</v>
      </c>
      <c r="U119" s="1">
        <f t="shared" si="3"/>
        <v>1</v>
      </c>
    </row>
    <row r="120" spans="1:21" x14ac:dyDescent="0.25">
      <c r="A120" s="92">
        <v>10847</v>
      </c>
      <c r="B120" s="83" t="s">
        <v>958</v>
      </c>
      <c r="C120" s="85" t="s">
        <v>3296</v>
      </c>
      <c r="D120" s="86">
        <v>2850</v>
      </c>
      <c r="E120" s="85">
        <v>0</v>
      </c>
      <c r="F120" s="87">
        <v>1925.3937000000001</v>
      </c>
      <c r="G120" s="90">
        <v>0.67559999999999998</v>
      </c>
      <c r="H120" s="85">
        <v>0.67879999999999996</v>
      </c>
      <c r="I120" s="85">
        <v>0.67830000000000001</v>
      </c>
      <c r="J120" s="85">
        <v>0.74370000000000003</v>
      </c>
      <c r="K120" s="85">
        <v>0.68400000000000005</v>
      </c>
      <c r="L120" s="85">
        <v>0.68469999999999998</v>
      </c>
      <c r="M120" s="85">
        <v>0.74690000000000001</v>
      </c>
      <c r="N120" s="85">
        <v>0.63029999999999997</v>
      </c>
      <c r="O120" s="85">
        <v>0.66920000000000002</v>
      </c>
      <c r="P120" s="85">
        <v>0.61180000000000001</v>
      </c>
      <c r="Q120" s="85">
        <v>0.67600000000000005</v>
      </c>
      <c r="R120" s="85">
        <v>0.66710000000000003</v>
      </c>
      <c r="S120" s="85">
        <v>0.64549999999999996</v>
      </c>
      <c r="T120" s="2">
        <f t="shared" si="2"/>
        <v>0.6</v>
      </c>
      <c r="U120" s="1">
        <f t="shared" si="3"/>
        <v>1</v>
      </c>
    </row>
    <row r="121" spans="1:21" x14ac:dyDescent="0.25">
      <c r="A121" s="92">
        <v>10848</v>
      </c>
      <c r="B121" s="83" t="s">
        <v>958</v>
      </c>
      <c r="C121" s="85" t="s">
        <v>3297</v>
      </c>
      <c r="D121" s="86">
        <v>1242</v>
      </c>
      <c r="E121" s="85">
        <v>0</v>
      </c>
      <c r="F121" s="85">
        <v>924.38459999999998</v>
      </c>
      <c r="G121" s="90">
        <v>0.74429999999999996</v>
      </c>
      <c r="H121" s="85">
        <v>0.69810000000000005</v>
      </c>
      <c r="I121" s="85">
        <v>0.58009999999999995</v>
      </c>
      <c r="J121" s="85">
        <v>0.67659999999999998</v>
      </c>
      <c r="K121" s="85">
        <v>0.76780000000000004</v>
      </c>
      <c r="L121" s="85">
        <v>0.85150000000000003</v>
      </c>
      <c r="M121" s="85">
        <v>0.68530000000000002</v>
      </c>
      <c r="N121" s="85">
        <v>0.83989999999999998</v>
      </c>
      <c r="O121" s="85">
        <v>0.79149999999999998</v>
      </c>
      <c r="P121" s="85">
        <v>0.74709999999999999</v>
      </c>
      <c r="Q121" s="85">
        <v>0.66549999999999998</v>
      </c>
      <c r="R121" s="85">
        <v>0.77100000000000002</v>
      </c>
      <c r="S121" s="85">
        <v>0.84730000000000005</v>
      </c>
      <c r="T121" s="2">
        <f t="shared" si="2"/>
        <v>0.6</v>
      </c>
      <c r="U121" s="1">
        <f t="shared" si="3"/>
        <v>1</v>
      </c>
    </row>
    <row r="122" spans="1:21" x14ac:dyDescent="0.25">
      <c r="A122" s="92">
        <v>10849</v>
      </c>
      <c r="B122" s="83" t="s">
        <v>980</v>
      </c>
      <c r="C122" s="85" t="s">
        <v>3298</v>
      </c>
      <c r="D122" s="85">
        <v>235</v>
      </c>
      <c r="E122" s="85">
        <v>1</v>
      </c>
      <c r="F122" s="85">
        <v>102.9636</v>
      </c>
      <c r="G122" s="90">
        <v>0.44</v>
      </c>
      <c r="H122" s="85">
        <v>0.40770000000000001</v>
      </c>
      <c r="I122" s="85">
        <v>0.34499999999999997</v>
      </c>
      <c r="J122" s="85">
        <v>0.45390000000000003</v>
      </c>
      <c r="K122" s="85">
        <v>0.63700000000000001</v>
      </c>
      <c r="L122" s="85">
        <v>0.28960000000000002</v>
      </c>
      <c r="M122" s="85">
        <v>0.33500000000000002</v>
      </c>
      <c r="N122" s="85">
        <v>0.36480000000000001</v>
      </c>
      <c r="O122" s="85">
        <v>0.50749999999999995</v>
      </c>
      <c r="P122" s="85">
        <v>0.501</v>
      </c>
      <c r="Q122" s="85">
        <v>0.42270000000000002</v>
      </c>
      <c r="R122" s="85">
        <v>0.38479999999999998</v>
      </c>
      <c r="S122" s="85">
        <v>0.3599</v>
      </c>
      <c r="T122" s="2">
        <f t="shared" si="2"/>
        <v>0.6</v>
      </c>
      <c r="U122" s="1">
        <f t="shared" si="3"/>
        <v>0</v>
      </c>
    </row>
    <row r="123" spans="1:21" x14ac:dyDescent="0.25">
      <c r="A123" s="92">
        <v>13816</v>
      </c>
      <c r="B123" s="83" t="s">
        <v>958</v>
      </c>
      <c r="C123" s="85" t="s">
        <v>3299</v>
      </c>
      <c r="D123" s="86">
        <v>1085</v>
      </c>
      <c r="E123" s="85">
        <v>2</v>
      </c>
      <c r="F123" s="85">
        <v>600.42550000000006</v>
      </c>
      <c r="G123" s="90">
        <v>0.5544</v>
      </c>
      <c r="H123" s="85">
        <v>0.63400000000000001</v>
      </c>
      <c r="I123" s="85">
        <v>0.55379999999999996</v>
      </c>
      <c r="J123" s="85">
        <v>0.52359999999999995</v>
      </c>
      <c r="K123" s="85">
        <v>0.63670000000000004</v>
      </c>
      <c r="L123" s="85">
        <v>0.55549999999999999</v>
      </c>
      <c r="M123" s="85">
        <v>0.57199999999999995</v>
      </c>
      <c r="N123" s="85">
        <v>0.55610000000000004</v>
      </c>
      <c r="O123" s="85">
        <v>0.44669999999999999</v>
      </c>
      <c r="P123" s="85">
        <v>0.54879999999999995</v>
      </c>
      <c r="Q123" s="85">
        <v>0.53280000000000005</v>
      </c>
      <c r="R123" s="85">
        <v>0.59919999999999995</v>
      </c>
      <c r="S123" s="85">
        <v>0.45760000000000001</v>
      </c>
      <c r="T123" s="2">
        <f t="shared" si="2"/>
        <v>0.6</v>
      </c>
      <c r="U123" s="1">
        <f t="shared" si="3"/>
        <v>0</v>
      </c>
    </row>
    <row r="124" spans="1:21" x14ac:dyDescent="0.25">
      <c r="A124" s="92">
        <v>10697</v>
      </c>
      <c r="B124" s="83" t="s">
        <v>950</v>
      </c>
      <c r="C124" s="85" t="s">
        <v>3300</v>
      </c>
      <c r="D124" s="86">
        <v>36611</v>
      </c>
      <c r="E124" s="85">
        <v>192</v>
      </c>
      <c r="F124" s="87">
        <v>46534.388899999998</v>
      </c>
      <c r="G124" s="90">
        <v>1.2778</v>
      </c>
      <c r="H124" s="85">
        <v>0.54400000000000004</v>
      </c>
      <c r="I124" s="85">
        <v>0.83130000000000004</v>
      </c>
      <c r="J124" s="85">
        <v>1.4220999999999999</v>
      </c>
      <c r="K124" s="85">
        <v>1.5081</v>
      </c>
      <c r="L124" s="85">
        <v>1.5371999999999999</v>
      </c>
      <c r="M124" s="85">
        <v>1.5176000000000001</v>
      </c>
      <c r="N124" s="85">
        <v>1.4016</v>
      </c>
      <c r="O124" s="85">
        <v>1.35</v>
      </c>
      <c r="P124" s="85">
        <v>1.0358000000000001</v>
      </c>
      <c r="Q124" s="85">
        <v>1.1592</v>
      </c>
      <c r="R124" s="85">
        <v>1.4549000000000001</v>
      </c>
      <c r="S124" s="85">
        <v>1.2126999999999999</v>
      </c>
      <c r="T124" s="2">
        <f t="shared" si="2"/>
        <v>1.6</v>
      </c>
      <c r="U124" s="1">
        <f t="shared" si="3"/>
        <v>0</v>
      </c>
    </row>
    <row r="125" spans="1:21" x14ac:dyDescent="0.25">
      <c r="A125" s="92">
        <v>10833</v>
      </c>
      <c r="B125" s="83" t="s">
        <v>958</v>
      </c>
      <c r="C125" s="85" t="s">
        <v>3301</v>
      </c>
      <c r="D125" s="86">
        <v>3237</v>
      </c>
      <c r="E125" s="85">
        <v>110</v>
      </c>
      <c r="F125" s="87">
        <v>1550.1358</v>
      </c>
      <c r="G125" s="90">
        <v>0.49569999999999997</v>
      </c>
      <c r="H125" s="85">
        <v>0.4244</v>
      </c>
      <c r="I125" s="85">
        <v>0.47189999999999999</v>
      </c>
      <c r="J125" s="85">
        <v>0.50929999999999997</v>
      </c>
      <c r="K125" s="85">
        <v>0.48780000000000001</v>
      </c>
      <c r="L125" s="85">
        <v>0.43830000000000002</v>
      </c>
      <c r="M125" s="85">
        <v>0.55049999999999999</v>
      </c>
      <c r="N125" s="85">
        <v>0.49790000000000001</v>
      </c>
      <c r="O125" s="85">
        <v>0.52370000000000005</v>
      </c>
      <c r="P125" s="85">
        <v>0.5262</v>
      </c>
      <c r="Q125" s="85">
        <v>0.52329999999999999</v>
      </c>
      <c r="R125" s="85">
        <v>0.48630000000000001</v>
      </c>
      <c r="S125" s="85">
        <v>0.54379999999999995</v>
      </c>
      <c r="T125" s="2">
        <f t="shared" si="2"/>
        <v>0.6</v>
      </c>
      <c r="U125" s="1">
        <f t="shared" si="3"/>
        <v>0</v>
      </c>
    </row>
    <row r="126" spans="1:21" x14ac:dyDescent="0.25">
      <c r="A126" s="92">
        <v>10850</v>
      </c>
      <c r="B126" s="83" t="s">
        <v>958</v>
      </c>
      <c r="C126" s="85" t="s">
        <v>3302</v>
      </c>
      <c r="D126" s="86">
        <v>3152</v>
      </c>
      <c r="E126" s="85">
        <v>266</v>
      </c>
      <c r="F126" s="87">
        <v>1780.7283</v>
      </c>
      <c r="G126" s="90">
        <v>0.61699999999999999</v>
      </c>
      <c r="H126" s="85">
        <v>0.44490000000000002</v>
      </c>
      <c r="I126" s="85">
        <v>0.47370000000000001</v>
      </c>
      <c r="J126" s="85">
        <v>0.54159999999999997</v>
      </c>
      <c r="K126" s="85">
        <v>0.9042</v>
      </c>
      <c r="L126" s="85">
        <v>0.57520000000000004</v>
      </c>
      <c r="M126" s="85">
        <v>0.51200000000000001</v>
      </c>
      <c r="N126" s="85">
        <v>0.44590000000000002</v>
      </c>
      <c r="O126" s="85">
        <v>0.43980000000000002</v>
      </c>
      <c r="P126" s="85">
        <v>0.64790000000000003</v>
      </c>
      <c r="Q126" s="85">
        <v>0.67689999999999995</v>
      </c>
      <c r="R126" s="85">
        <v>0.61550000000000005</v>
      </c>
      <c r="S126" s="85">
        <v>0.62060000000000004</v>
      </c>
      <c r="T126" s="2">
        <f t="shared" si="2"/>
        <v>0.6</v>
      </c>
      <c r="U126" s="1">
        <f t="shared" si="3"/>
        <v>1</v>
      </c>
    </row>
    <row r="127" spans="1:21" x14ac:dyDescent="0.25">
      <c r="A127" s="92">
        <v>10851</v>
      </c>
      <c r="B127" s="83" t="s">
        <v>954</v>
      </c>
      <c r="C127" s="85" t="s">
        <v>3303</v>
      </c>
      <c r="D127" s="86">
        <v>6435</v>
      </c>
      <c r="E127" s="85">
        <v>10</v>
      </c>
      <c r="F127" s="87">
        <v>3945.7383</v>
      </c>
      <c r="G127" s="90">
        <v>0.61409999999999998</v>
      </c>
      <c r="H127" s="85">
        <v>0.59009999999999996</v>
      </c>
      <c r="I127" s="85">
        <v>0.71899999999999997</v>
      </c>
      <c r="J127" s="85">
        <v>0.68049999999999999</v>
      </c>
      <c r="K127" s="85">
        <v>0.56569999999999998</v>
      </c>
      <c r="L127" s="85">
        <v>0.58260000000000001</v>
      </c>
      <c r="M127" s="85">
        <v>0.56030000000000002</v>
      </c>
      <c r="N127" s="85">
        <v>0.56379999999999997</v>
      </c>
      <c r="O127" s="85">
        <v>0.72219999999999995</v>
      </c>
      <c r="P127" s="85">
        <v>0.55979999999999996</v>
      </c>
      <c r="Q127" s="85">
        <v>0.58420000000000005</v>
      </c>
      <c r="R127" s="85">
        <v>0.64959999999999996</v>
      </c>
      <c r="S127" s="85">
        <v>0.59519999999999995</v>
      </c>
      <c r="T127" s="2">
        <f t="shared" si="2"/>
        <v>0.6</v>
      </c>
      <c r="U127" s="1">
        <f t="shared" si="3"/>
        <v>1</v>
      </c>
    </row>
    <row r="128" spans="1:21" x14ac:dyDescent="0.25">
      <c r="A128" s="92">
        <v>10852</v>
      </c>
      <c r="B128" s="83" t="s">
        <v>954</v>
      </c>
      <c r="C128" s="85" t="s">
        <v>3304</v>
      </c>
      <c r="D128" s="86">
        <v>7426</v>
      </c>
      <c r="E128" s="85">
        <v>12</v>
      </c>
      <c r="F128" s="87">
        <v>4793.3002999999999</v>
      </c>
      <c r="G128" s="90">
        <v>0.64649999999999996</v>
      </c>
      <c r="H128" s="85">
        <v>0.61350000000000005</v>
      </c>
      <c r="I128" s="85">
        <v>0.63570000000000004</v>
      </c>
      <c r="J128" s="85">
        <v>0.6593</v>
      </c>
      <c r="K128" s="85">
        <v>0.61929999999999996</v>
      </c>
      <c r="L128" s="85">
        <v>0.63739999999999997</v>
      </c>
      <c r="M128" s="85">
        <v>0.63280000000000003</v>
      </c>
      <c r="N128" s="85">
        <v>0.57410000000000005</v>
      </c>
      <c r="O128" s="85">
        <v>0.70779999999999998</v>
      </c>
      <c r="P128" s="85">
        <v>0.83540000000000003</v>
      </c>
      <c r="Q128" s="85">
        <v>0.61519999999999997</v>
      </c>
      <c r="R128" s="85">
        <v>0.58530000000000004</v>
      </c>
      <c r="S128" s="85">
        <v>0.57079999999999997</v>
      </c>
      <c r="T128" s="2">
        <f t="shared" si="2"/>
        <v>0.6</v>
      </c>
      <c r="U128" s="1">
        <f t="shared" si="3"/>
        <v>1</v>
      </c>
    </row>
    <row r="129" spans="1:21" x14ac:dyDescent="0.25">
      <c r="A129" s="92">
        <v>10853</v>
      </c>
      <c r="B129" s="83" t="s">
        <v>958</v>
      </c>
      <c r="C129" s="85" t="s">
        <v>3305</v>
      </c>
      <c r="D129" s="86">
        <v>4228</v>
      </c>
      <c r="E129" s="85">
        <v>20</v>
      </c>
      <c r="F129" s="87">
        <v>2341.2984999999999</v>
      </c>
      <c r="G129" s="90">
        <v>0.55640000000000001</v>
      </c>
      <c r="H129" s="85">
        <v>0.58709999999999996</v>
      </c>
      <c r="I129" s="85">
        <v>0.60570000000000002</v>
      </c>
      <c r="J129" s="85">
        <v>0.54110000000000003</v>
      </c>
      <c r="K129" s="85">
        <v>0.5474</v>
      </c>
      <c r="L129" s="85">
        <v>0.51049999999999995</v>
      </c>
      <c r="M129" s="85">
        <v>0.54079999999999995</v>
      </c>
      <c r="N129" s="85">
        <v>0.58660000000000001</v>
      </c>
      <c r="O129" s="85">
        <v>0.57389999999999997</v>
      </c>
      <c r="P129" s="85">
        <v>0.53320000000000001</v>
      </c>
      <c r="Q129" s="85">
        <v>0.5151</v>
      </c>
      <c r="R129" s="85">
        <v>0.58169999999999999</v>
      </c>
      <c r="S129" s="85">
        <v>0.56320000000000003</v>
      </c>
      <c r="T129" s="2">
        <f t="shared" si="2"/>
        <v>0.6</v>
      </c>
      <c r="U129" s="1">
        <f t="shared" si="3"/>
        <v>0</v>
      </c>
    </row>
    <row r="130" spans="1:21" x14ac:dyDescent="0.25">
      <c r="A130" s="92">
        <v>10854</v>
      </c>
      <c r="B130" s="83" t="s">
        <v>961</v>
      </c>
      <c r="C130" s="85" t="s">
        <v>3306</v>
      </c>
      <c r="D130" s="86">
        <v>11402</v>
      </c>
      <c r="E130" s="85">
        <v>5</v>
      </c>
      <c r="F130" s="87">
        <v>8731.5951000000005</v>
      </c>
      <c r="G130" s="90">
        <v>0.7661</v>
      </c>
      <c r="H130" s="85">
        <v>0.80420000000000003</v>
      </c>
      <c r="I130" s="85">
        <v>0.78090000000000004</v>
      </c>
      <c r="J130" s="85">
        <v>0.78590000000000004</v>
      </c>
      <c r="K130" s="85">
        <v>0.74199999999999999</v>
      </c>
      <c r="L130" s="85">
        <v>0.79039999999999999</v>
      </c>
      <c r="M130" s="85">
        <v>0.75149999999999995</v>
      </c>
      <c r="N130" s="85">
        <v>0.75539999999999996</v>
      </c>
      <c r="O130" s="85">
        <v>0.70569999999999999</v>
      </c>
      <c r="P130" s="85">
        <v>0.72140000000000004</v>
      </c>
      <c r="Q130" s="85">
        <v>0.6895</v>
      </c>
      <c r="R130" s="85">
        <v>0.8407</v>
      </c>
      <c r="S130" s="85">
        <v>0.8357</v>
      </c>
      <c r="T130" s="2">
        <f t="shared" si="2"/>
        <v>0.8</v>
      </c>
      <c r="U130" s="1">
        <f t="shared" si="3"/>
        <v>0</v>
      </c>
    </row>
    <row r="131" spans="1:21" x14ac:dyDescent="0.25">
      <c r="A131" s="92">
        <v>10855</v>
      </c>
      <c r="B131" s="83" t="s">
        <v>954</v>
      </c>
      <c r="C131" s="85" t="s">
        <v>3307</v>
      </c>
      <c r="D131" s="86">
        <v>10719</v>
      </c>
      <c r="E131" s="85">
        <v>325</v>
      </c>
      <c r="F131" s="87">
        <v>6608.1374999999998</v>
      </c>
      <c r="G131" s="90">
        <v>0.63580000000000003</v>
      </c>
      <c r="H131" s="85">
        <v>0.67969999999999997</v>
      </c>
      <c r="I131" s="85">
        <v>0.7157</v>
      </c>
      <c r="J131" s="85">
        <v>0.5917</v>
      </c>
      <c r="K131" s="85">
        <v>0.53259999999999996</v>
      </c>
      <c r="L131" s="85">
        <v>0.53359999999999996</v>
      </c>
      <c r="M131" s="85">
        <v>0.62870000000000004</v>
      </c>
      <c r="N131" s="85">
        <v>0.72470000000000001</v>
      </c>
      <c r="O131" s="85">
        <v>0.63829999999999998</v>
      </c>
      <c r="P131" s="85">
        <v>0.69189999999999996</v>
      </c>
      <c r="Q131" s="85">
        <v>0.68540000000000001</v>
      </c>
      <c r="R131" s="85">
        <v>0.63190000000000002</v>
      </c>
      <c r="S131" s="85">
        <v>0.7026</v>
      </c>
      <c r="T131" s="2">
        <f t="shared" si="2"/>
        <v>0.6</v>
      </c>
      <c r="U131" s="1">
        <f t="shared" si="3"/>
        <v>1</v>
      </c>
    </row>
    <row r="132" spans="1:21" x14ac:dyDescent="0.25">
      <c r="A132" s="92">
        <v>10856</v>
      </c>
      <c r="B132" s="83" t="s">
        <v>958</v>
      </c>
      <c r="C132" s="85" t="s">
        <v>3308</v>
      </c>
      <c r="D132" s="86">
        <v>3997</v>
      </c>
      <c r="E132" s="85">
        <v>37</v>
      </c>
      <c r="F132" s="87">
        <v>2277.1127000000001</v>
      </c>
      <c r="G132" s="90">
        <v>0.57499999999999996</v>
      </c>
      <c r="H132" s="85">
        <v>0.61080000000000001</v>
      </c>
      <c r="I132" s="85">
        <v>0.62849999999999995</v>
      </c>
      <c r="J132" s="85">
        <v>0.54630000000000001</v>
      </c>
      <c r="K132" s="85">
        <v>0.59430000000000005</v>
      </c>
      <c r="L132" s="85">
        <v>0.61980000000000002</v>
      </c>
      <c r="M132" s="85">
        <v>0.51400000000000001</v>
      </c>
      <c r="N132" s="85">
        <v>0.29870000000000002</v>
      </c>
      <c r="O132" s="85">
        <v>0.63990000000000002</v>
      </c>
      <c r="P132" s="85">
        <v>0.63649999999999995</v>
      </c>
      <c r="Q132" s="85">
        <v>0.61060000000000003</v>
      </c>
      <c r="R132" s="85">
        <v>0.53259999999999996</v>
      </c>
      <c r="S132" s="85">
        <v>0.59099999999999997</v>
      </c>
      <c r="T132" s="2">
        <f t="shared" ref="T132:T195" si="4">VLOOKUP($B132,$W$3:$AF$10,10,0)</f>
        <v>0.6</v>
      </c>
      <c r="U132" s="1">
        <f t="shared" ref="U132:U195" si="5">IF(G132&gt;=T132,1,0)</f>
        <v>0</v>
      </c>
    </row>
    <row r="133" spans="1:21" x14ac:dyDescent="0.25">
      <c r="A133" s="92">
        <v>13747</v>
      </c>
      <c r="B133" s="83" t="s">
        <v>958</v>
      </c>
      <c r="C133" s="85" t="s">
        <v>3309</v>
      </c>
      <c r="D133" s="85">
        <v>604</v>
      </c>
      <c r="E133" s="85">
        <v>2</v>
      </c>
      <c r="F133" s="85">
        <v>418.57040000000001</v>
      </c>
      <c r="G133" s="90">
        <v>0.69530000000000003</v>
      </c>
      <c r="H133" s="85">
        <v>0.67169999999999996</v>
      </c>
      <c r="I133" s="85">
        <v>0.46489999999999998</v>
      </c>
      <c r="J133" s="85">
        <v>0.7117</v>
      </c>
      <c r="K133" s="85">
        <v>0.82789999999999997</v>
      </c>
      <c r="L133" s="85">
        <v>0.80449999999999999</v>
      </c>
      <c r="M133" s="85">
        <v>1.0857000000000001</v>
      </c>
      <c r="N133" s="85">
        <v>0.77080000000000004</v>
      </c>
      <c r="O133" s="85">
        <v>0.51970000000000005</v>
      </c>
      <c r="P133" s="85">
        <v>0.6764</v>
      </c>
      <c r="Q133" s="85">
        <v>0.69330000000000003</v>
      </c>
      <c r="R133" s="85">
        <v>0.58989999999999998</v>
      </c>
      <c r="S133" s="85">
        <v>0.60109999999999997</v>
      </c>
      <c r="T133" s="2">
        <f t="shared" si="4"/>
        <v>0.6</v>
      </c>
      <c r="U133" s="1">
        <f t="shared" si="5"/>
        <v>1</v>
      </c>
    </row>
    <row r="134" spans="1:21" x14ac:dyDescent="0.25">
      <c r="A134" s="92">
        <v>31327</v>
      </c>
      <c r="B134" s="83" t="s">
        <v>980</v>
      </c>
      <c r="C134" s="85" t="s">
        <v>3310</v>
      </c>
      <c r="D134" s="85">
        <v>570</v>
      </c>
      <c r="E134" s="85">
        <v>4</v>
      </c>
      <c r="F134" s="85">
        <v>310.0675</v>
      </c>
      <c r="G134" s="90">
        <v>0.54779999999999995</v>
      </c>
      <c r="H134" s="85">
        <v>0.4783</v>
      </c>
      <c r="I134" s="85">
        <v>0.32350000000000001</v>
      </c>
      <c r="J134" s="85">
        <v>0.62060000000000004</v>
      </c>
      <c r="K134" s="85">
        <v>0.33279999999999998</v>
      </c>
      <c r="L134" s="85">
        <v>0.628</v>
      </c>
      <c r="M134" s="85">
        <v>0.58709999999999996</v>
      </c>
      <c r="N134" s="85">
        <v>0.60540000000000005</v>
      </c>
      <c r="O134" s="85">
        <v>0.62009999999999998</v>
      </c>
      <c r="P134" s="85">
        <v>0.6895</v>
      </c>
      <c r="Q134" s="85">
        <v>0.49769999999999998</v>
      </c>
      <c r="R134" s="85">
        <v>0.47320000000000001</v>
      </c>
      <c r="S134" s="85">
        <v>0.54339999999999999</v>
      </c>
      <c r="T134" s="2">
        <f t="shared" si="4"/>
        <v>0.6</v>
      </c>
      <c r="U134" s="1">
        <f t="shared" si="5"/>
        <v>0</v>
      </c>
    </row>
    <row r="135" spans="1:21" x14ac:dyDescent="0.25">
      <c r="A135" s="92">
        <v>10665</v>
      </c>
      <c r="B135" s="83" t="s">
        <v>950</v>
      </c>
      <c r="C135" s="85" t="s">
        <v>3311</v>
      </c>
      <c r="D135" s="86">
        <v>35264</v>
      </c>
      <c r="E135" s="85">
        <v>366</v>
      </c>
      <c r="F135" s="87">
        <v>46400.031900000002</v>
      </c>
      <c r="G135" s="90">
        <v>1.3295999999999999</v>
      </c>
      <c r="H135" s="85">
        <v>1.2672000000000001</v>
      </c>
      <c r="I135" s="85">
        <v>1.3472</v>
      </c>
      <c r="J135" s="85">
        <v>1.2626999999999999</v>
      </c>
      <c r="K135" s="85">
        <v>1.3118000000000001</v>
      </c>
      <c r="L135" s="85">
        <v>1.3938999999999999</v>
      </c>
      <c r="M135" s="85">
        <v>1.3774999999999999</v>
      </c>
      <c r="N135" s="85">
        <v>1.2712000000000001</v>
      </c>
      <c r="O135" s="85">
        <v>1.2494000000000001</v>
      </c>
      <c r="P135" s="85">
        <v>1.3542000000000001</v>
      </c>
      <c r="Q135" s="85">
        <v>1.3374999999999999</v>
      </c>
      <c r="R135" s="85">
        <v>1.3709</v>
      </c>
      <c r="S135" s="85">
        <v>1.3968</v>
      </c>
      <c r="T135" s="2">
        <f t="shared" si="4"/>
        <v>1.6</v>
      </c>
      <c r="U135" s="1">
        <f t="shared" si="5"/>
        <v>0</v>
      </c>
    </row>
    <row r="136" spans="1:21" x14ac:dyDescent="0.25">
      <c r="A136" s="92">
        <v>10857</v>
      </c>
      <c r="B136" s="83" t="s">
        <v>987</v>
      </c>
      <c r="C136" s="85" t="s">
        <v>3312</v>
      </c>
      <c r="D136" s="86">
        <v>16327</v>
      </c>
      <c r="E136" s="85">
        <v>35</v>
      </c>
      <c r="F136" s="87">
        <v>8260.1617999999999</v>
      </c>
      <c r="G136" s="90">
        <v>0.50700000000000001</v>
      </c>
      <c r="H136" s="85">
        <v>9.8100000000000007E-2</v>
      </c>
      <c r="I136" s="85">
        <v>0</v>
      </c>
      <c r="J136" s="85">
        <v>0</v>
      </c>
      <c r="K136" s="85">
        <v>0</v>
      </c>
      <c r="L136" s="85">
        <v>0</v>
      </c>
      <c r="M136" s="85">
        <v>0.63800000000000001</v>
      </c>
      <c r="N136" s="85">
        <v>0.90029999999999999</v>
      </c>
      <c r="O136" s="85">
        <v>0.80230000000000001</v>
      </c>
      <c r="P136" s="85">
        <v>0.76929999999999998</v>
      </c>
      <c r="Q136" s="85">
        <v>0.8387</v>
      </c>
      <c r="R136" s="85">
        <v>0.80859999999999999</v>
      </c>
      <c r="S136" s="85">
        <v>0.74409999999999998</v>
      </c>
      <c r="T136" s="2">
        <f t="shared" si="4"/>
        <v>1</v>
      </c>
      <c r="U136" s="1">
        <f t="shared" si="5"/>
        <v>0</v>
      </c>
    </row>
    <row r="137" spans="1:21" x14ac:dyDescent="0.25">
      <c r="A137" s="92">
        <v>10858</v>
      </c>
      <c r="B137" s="83" t="s">
        <v>958</v>
      </c>
      <c r="C137" s="85" t="s">
        <v>3313</v>
      </c>
      <c r="D137" s="86">
        <v>3593</v>
      </c>
      <c r="E137" s="85">
        <v>10</v>
      </c>
      <c r="F137" s="87">
        <v>1974.6466</v>
      </c>
      <c r="G137" s="90">
        <v>0.55110000000000003</v>
      </c>
      <c r="H137" s="85">
        <v>0.56140000000000001</v>
      </c>
      <c r="I137" s="85">
        <v>0.59719999999999995</v>
      </c>
      <c r="J137" s="85">
        <v>0.52480000000000004</v>
      </c>
      <c r="K137" s="85">
        <v>0.52410000000000001</v>
      </c>
      <c r="L137" s="85">
        <v>0.55759999999999998</v>
      </c>
      <c r="M137" s="85">
        <v>0.46550000000000002</v>
      </c>
      <c r="N137" s="85">
        <v>0.50339999999999996</v>
      </c>
      <c r="O137" s="85">
        <v>0.503</v>
      </c>
      <c r="P137" s="85">
        <v>0.51639999999999997</v>
      </c>
      <c r="Q137" s="85">
        <v>0.59770000000000001</v>
      </c>
      <c r="R137" s="85">
        <v>0.63219999999999998</v>
      </c>
      <c r="S137" s="85">
        <v>0.67110000000000003</v>
      </c>
      <c r="T137" s="2">
        <f t="shared" si="4"/>
        <v>0.6</v>
      </c>
      <c r="U137" s="1">
        <f t="shared" si="5"/>
        <v>0</v>
      </c>
    </row>
    <row r="138" spans="1:21" x14ac:dyDescent="0.25">
      <c r="A138" s="92">
        <v>10859</v>
      </c>
      <c r="B138" s="83" t="s">
        <v>958</v>
      </c>
      <c r="C138" s="85" t="s">
        <v>3314</v>
      </c>
      <c r="D138" s="86">
        <v>1496</v>
      </c>
      <c r="E138" s="85">
        <v>0</v>
      </c>
      <c r="F138" s="85">
        <v>870.74040000000002</v>
      </c>
      <c r="G138" s="90">
        <v>0.58199999999999996</v>
      </c>
      <c r="H138" s="85">
        <v>0.57509999999999994</v>
      </c>
      <c r="I138" s="85">
        <v>0.58760000000000001</v>
      </c>
      <c r="J138" s="85">
        <v>0.57079999999999997</v>
      </c>
      <c r="K138" s="85">
        <v>0.46820000000000001</v>
      </c>
      <c r="L138" s="85">
        <v>0.67659999999999998</v>
      </c>
      <c r="M138" s="85">
        <v>0.64790000000000003</v>
      </c>
      <c r="N138" s="85">
        <v>0.56779999999999997</v>
      </c>
      <c r="O138" s="85">
        <v>0.59750000000000003</v>
      </c>
      <c r="P138" s="85">
        <v>0.56910000000000005</v>
      </c>
      <c r="Q138" s="85">
        <v>0.61250000000000004</v>
      </c>
      <c r="R138" s="85">
        <v>0.58340000000000003</v>
      </c>
      <c r="S138" s="85">
        <v>0.57199999999999995</v>
      </c>
      <c r="T138" s="2">
        <f t="shared" si="4"/>
        <v>0.6</v>
      </c>
      <c r="U138" s="1">
        <f t="shared" si="5"/>
        <v>0</v>
      </c>
    </row>
    <row r="139" spans="1:21" x14ac:dyDescent="0.25">
      <c r="A139" s="92">
        <v>10860</v>
      </c>
      <c r="B139" s="83" t="s">
        <v>958</v>
      </c>
      <c r="C139" s="85" t="s">
        <v>3315</v>
      </c>
      <c r="D139" s="86">
        <v>1371</v>
      </c>
      <c r="E139" s="85">
        <v>17</v>
      </c>
      <c r="F139" s="85">
        <v>738.13040000000001</v>
      </c>
      <c r="G139" s="90">
        <v>0.54510000000000003</v>
      </c>
      <c r="H139" s="85">
        <v>0.58079999999999998</v>
      </c>
      <c r="I139" s="85">
        <v>0.53879999999999995</v>
      </c>
      <c r="J139" s="85">
        <v>0.48110000000000003</v>
      </c>
      <c r="K139" s="85">
        <v>0.51190000000000002</v>
      </c>
      <c r="L139" s="85">
        <v>0.58160000000000001</v>
      </c>
      <c r="M139" s="85">
        <v>0.55879999999999996</v>
      </c>
      <c r="N139" s="85">
        <v>0.58450000000000002</v>
      </c>
      <c r="O139" s="85">
        <v>0.61309999999999998</v>
      </c>
      <c r="P139" s="85">
        <v>0.61750000000000005</v>
      </c>
      <c r="Q139" s="85">
        <v>0</v>
      </c>
      <c r="R139" s="85">
        <v>0</v>
      </c>
      <c r="S139" s="85">
        <v>0</v>
      </c>
      <c r="T139" s="2">
        <f t="shared" si="4"/>
        <v>0.6</v>
      </c>
      <c r="U139" s="1">
        <f t="shared" si="5"/>
        <v>0</v>
      </c>
    </row>
    <row r="140" spans="1:21" x14ac:dyDescent="0.25">
      <c r="A140" s="92">
        <v>10861</v>
      </c>
      <c r="B140" s="83" t="s">
        <v>958</v>
      </c>
      <c r="C140" s="85" t="s">
        <v>3316</v>
      </c>
      <c r="D140" s="86">
        <v>3970</v>
      </c>
      <c r="E140" s="85">
        <v>0</v>
      </c>
      <c r="F140" s="85">
        <v>0</v>
      </c>
      <c r="G140" s="143">
        <f>VLOOKUP($A140,ข้อมูลพื้นฐานรพ_สป_ณสค61!$C$2:$S$897,12,0)</f>
        <v>0.49370000000000003</v>
      </c>
      <c r="H140" s="85">
        <v>0</v>
      </c>
      <c r="I140" s="85">
        <v>0</v>
      </c>
      <c r="J140" s="85">
        <v>0</v>
      </c>
      <c r="K140" s="85">
        <v>0</v>
      </c>
      <c r="L140" s="85">
        <v>0</v>
      </c>
      <c r="M140" s="85">
        <v>0</v>
      </c>
      <c r="N140" s="85">
        <v>0</v>
      </c>
      <c r="O140" s="85">
        <v>0</v>
      </c>
      <c r="P140" s="85">
        <v>0</v>
      </c>
      <c r="Q140" s="85">
        <v>0</v>
      </c>
      <c r="R140" s="85">
        <v>0</v>
      </c>
      <c r="S140" s="85">
        <v>0</v>
      </c>
      <c r="T140" s="2">
        <f t="shared" si="4"/>
        <v>0.6</v>
      </c>
      <c r="U140" s="1">
        <f t="shared" si="5"/>
        <v>0</v>
      </c>
    </row>
    <row r="141" spans="1:21" x14ac:dyDescent="0.25">
      <c r="A141" s="92">
        <v>10862</v>
      </c>
      <c r="B141" s="83" t="s">
        <v>958</v>
      </c>
      <c r="C141" s="85" t="s">
        <v>3317</v>
      </c>
      <c r="D141" s="86">
        <v>1219</v>
      </c>
      <c r="E141" s="85">
        <v>260</v>
      </c>
      <c r="F141" s="85">
        <v>474.34859999999998</v>
      </c>
      <c r="G141" s="90">
        <v>0.49459999999999998</v>
      </c>
      <c r="H141" s="85">
        <v>0.4516</v>
      </c>
      <c r="I141" s="85">
        <v>0.58089999999999997</v>
      </c>
      <c r="J141" s="85">
        <v>0.38679999999999998</v>
      </c>
      <c r="K141" s="85">
        <v>0.45810000000000001</v>
      </c>
      <c r="L141" s="85">
        <v>0.46589999999999998</v>
      </c>
      <c r="M141" s="85">
        <v>0.59530000000000005</v>
      </c>
      <c r="N141" s="85">
        <v>0.65759999999999996</v>
      </c>
      <c r="O141" s="85">
        <v>0.51729999999999998</v>
      </c>
      <c r="P141" s="85">
        <v>0.65310000000000001</v>
      </c>
      <c r="Q141" s="85">
        <v>0.40860000000000002</v>
      </c>
      <c r="R141" s="85">
        <v>0.45979999999999999</v>
      </c>
      <c r="S141" s="85">
        <v>0.41149999999999998</v>
      </c>
      <c r="T141" s="2">
        <f t="shared" si="4"/>
        <v>0.6</v>
      </c>
      <c r="U141" s="1">
        <f t="shared" si="5"/>
        <v>0</v>
      </c>
    </row>
    <row r="142" spans="1:21" x14ac:dyDescent="0.25">
      <c r="A142" s="92">
        <v>10698</v>
      </c>
      <c r="B142" s="83" t="s">
        <v>1013</v>
      </c>
      <c r="C142" s="85" t="s">
        <v>3184</v>
      </c>
      <c r="D142" s="86">
        <v>24642</v>
      </c>
      <c r="E142" s="85">
        <v>122</v>
      </c>
      <c r="F142" s="87">
        <v>28317.975200000001</v>
      </c>
      <c r="G142" s="90">
        <v>1.1549</v>
      </c>
      <c r="H142" s="85">
        <v>1.1774</v>
      </c>
      <c r="I142" s="85">
        <v>1.1800999999999999</v>
      </c>
      <c r="J142" s="85">
        <v>1.1279999999999999</v>
      </c>
      <c r="K142" s="85">
        <v>1.1329</v>
      </c>
      <c r="L142" s="85">
        <v>1.1946000000000001</v>
      </c>
      <c r="M142" s="85">
        <v>1.1763999999999999</v>
      </c>
      <c r="N142" s="85">
        <v>1.1351</v>
      </c>
      <c r="O142" s="85">
        <v>1.2589999999999999</v>
      </c>
      <c r="P142" s="85">
        <v>1.0911</v>
      </c>
      <c r="Q142" s="85">
        <v>1.0456000000000001</v>
      </c>
      <c r="R142" s="85">
        <v>1.2119</v>
      </c>
      <c r="S142" s="85">
        <v>1.1455</v>
      </c>
      <c r="T142" s="2">
        <f t="shared" si="4"/>
        <v>1.2</v>
      </c>
      <c r="U142" s="1">
        <f t="shared" si="5"/>
        <v>0</v>
      </c>
    </row>
    <row r="143" spans="1:21" x14ac:dyDescent="0.25">
      <c r="A143" s="92">
        <v>10863</v>
      </c>
      <c r="B143" s="83" t="s">
        <v>980</v>
      </c>
      <c r="C143" s="85" t="s">
        <v>3185</v>
      </c>
      <c r="D143" s="86">
        <v>1138</v>
      </c>
      <c r="E143" s="85">
        <v>3</v>
      </c>
      <c r="F143" s="85">
        <v>714.4973</v>
      </c>
      <c r="G143" s="90">
        <v>0.62949999999999995</v>
      </c>
      <c r="H143" s="85">
        <v>0.64439999999999997</v>
      </c>
      <c r="I143" s="85">
        <v>0.68730000000000002</v>
      </c>
      <c r="J143" s="85">
        <v>0.63890000000000002</v>
      </c>
      <c r="K143" s="85">
        <v>0.62119999999999997</v>
      </c>
      <c r="L143" s="85">
        <v>0.54990000000000006</v>
      </c>
      <c r="M143" s="85">
        <v>0.76180000000000003</v>
      </c>
      <c r="N143" s="85">
        <v>0.66190000000000004</v>
      </c>
      <c r="O143" s="85">
        <v>0.64739999999999998</v>
      </c>
      <c r="P143" s="85">
        <v>0.61550000000000005</v>
      </c>
      <c r="Q143" s="85">
        <v>0.63939999999999997</v>
      </c>
      <c r="R143" s="85">
        <v>0.56399999999999995</v>
      </c>
      <c r="S143" s="85">
        <v>0.54500000000000004</v>
      </c>
      <c r="T143" s="2">
        <f t="shared" si="4"/>
        <v>0.6</v>
      </c>
      <c r="U143" s="1">
        <f t="shared" si="5"/>
        <v>1</v>
      </c>
    </row>
    <row r="144" spans="1:21" x14ac:dyDescent="0.25">
      <c r="A144" s="92">
        <v>10864</v>
      </c>
      <c r="B144" s="83" t="s">
        <v>958</v>
      </c>
      <c r="C144" s="85" t="s">
        <v>3186</v>
      </c>
      <c r="D144" s="86">
        <v>3688</v>
      </c>
      <c r="E144" s="85">
        <v>54</v>
      </c>
      <c r="F144" s="87">
        <v>2528.6752999999999</v>
      </c>
      <c r="G144" s="90">
        <v>0.69579999999999997</v>
      </c>
      <c r="H144" s="85">
        <v>0.59370000000000001</v>
      </c>
      <c r="I144" s="85">
        <v>0.77510000000000001</v>
      </c>
      <c r="J144" s="85">
        <v>0.70599999999999996</v>
      </c>
      <c r="K144" s="85">
        <v>0.72770000000000001</v>
      </c>
      <c r="L144" s="85">
        <v>0.76349999999999996</v>
      </c>
      <c r="M144" s="85">
        <v>0.78680000000000005</v>
      </c>
      <c r="N144" s="85">
        <v>0.88490000000000002</v>
      </c>
      <c r="O144" s="85">
        <v>0.81759999999999999</v>
      </c>
      <c r="P144" s="85">
        <v>0.50380000000000003</v>
      </c>
      <c r="Q144" s="85">
        <v>0.64229999999999998</v>
      </c>
      <c r="R144" s="85">
        <v>0.52210000000000001</v>
      </c>
      <c r="S144" s="85">
        <v>0</v>
      </c>
      <c r="T144" s="2">
        <f t="shared" si="4"/>
        <v>0.6</v>
      </c>
      <c r="U144" s="1">
        <f t="shared" si="5"/>
        <v>1</v>
      </c>
    </row>
    <row r="145" spans="1:21" x14ac:dyDescent="0.25">
      <c r="A145" s="92">
        <v>10865</v>
      </c>
      <c r="B145" s="83" t="s">
        <v>958</v>
      </c>
      <c r="C145" s="85" t="s">
        <v>3187</v>
      </c>
      <c r="D145" s="86">
        <v>3167</v>
      </c>
      <c r="E145" s="85">
        <v>393</v>
      </c>
      <c r="F145" s="87">
        <v>1333.2535</v>
      </c>
      <c r="G145" s="90">
        <v>0.48060000000000003</v>
      </c>
      <c r="H145" s="85">
        <v>0.50009999999999999</v>
      </c>
      <c r="I145" s="85">
        <v>0.52</v>
      </c>
      <c r="J145" s="85">
        <v>0.55049999999999999</v>
      </c>
      <c r="K145" s="85">
        <v>0.45100000000000001</v>
      </c>
      <c r="L145" s="85">
        <v>0.43709999999999999</v>
      </c>
      <c r="M145" s="85">
        <v>0.54979999999999996</v>
      </c>
      <c r="N145" s="85">
        <v>0.47649999999999998</v>
      </c>
      <c r="O145" s="85">
        <v>0.33589999999999998</v>
      </c>
      <c r="P145" s="85">
        <v>0.49909999999999999</v>
      </c>
      <c r="Q145" s="85">
        <v>0.52669999999999995</v>
      </c>
      <c r="R145" s="85">
        <v>0.37540000000000001</v>
      </c>
      <c r="S145" s="85">
        <v>0.4516</v>
      </c>
      <c r="T145" s="2">
        <f t="shared" si="4"/>
        <v>0.6</v>
      </c>
      <c r="U145" s="1">
        <f t="shared" si="5"/>
        <v>0</v>
      </c>
    </row>
    <row r="146" spans="1:21" x14ac:dyDescent="0.25">
      <c r="A146" s="92">
        <v>10699</v>
      </c>
      <c r="B146" s="83" t="s">
        <v>1013</v>
      </c>
      <c r="C146" s="85" t="s">
        <v>3318</v>
      </c>
      <c r="D146" s="86">
        <v>27270</v>
      </c>
      <c r="E146" s="85">
        <v>168</v>
      </c>
      <c r="F146" s="87">
        <v>37771.116699999999</v>
      </c>
      <c r="G146" s="90">
        <v>1.3936999999999999</v>
      </c>
      <c r="H146" s="85">
        <v>1.4517</v>
      </c>
      <c r="I146" s="85">
        <v>0.73070000000000002</v>
      </c>
      <c r="J146" s="85">
        <v>1.4186000000000001</v>
      </c>
      <c r="K146" s="85">
        <v>1.0314000000000001</v>
      </c>
      <c r="L146" s="85">
        <v>1.4629000000000001</v>
      </c>
      <c r="M146" s="85">
        <v>1.5396000000000001</v>
      </c>
      <c r="N146" s="85">
        <v>1.5968</v>
      </c>
      <c r="O146" s="85">
        <v>1.5511999999999999</v>
      </c>
      <c r="P146" s="85">
        <v>1.4019999999999999</v>
      </c>
      <c r="Q146" s="85">
        <v>1.4340999999999999</v>
      </c>
      <c r="R146" s="85">
        <v>1.5330999999999999</v>
      </c>
      <c r="S146" s="85">
        <v>1.4676</v>
      </c>
      <c r="T146" s="2">
        <f t="shared" si="4"/>
        <v>1.2</v>
      </c>
      <c r="U146" s="1">
        <f t="shared" si="5"/>
        <v>1</v>
      </c>
    </row>
    <row r="147" spans="1:21" x14ac:dyDescent="0.25">
      <c r="A147" s="92">
        <v>10866</v>
      </c>
      <c r="B147" s="83" t="s">
        <v>958</v>
      </c>
      <c r="C147" s="85" t="s">
        <v>3319</v>
      </c>
      <c r="D147" s="86">
        <v>3577</v>
      </c>
      <c r="E147" s="85">
        <v>2</v>
      </c>
      <c r="F147" s="87">
        <v>1749.8130000000001</v>
      </c>
      <c r="G147" s="90">
        <v>0.48949999999999999</v>
      </c>
      <c r="H147" s="85">
        <v>0.55559999999999998</v>
      </c>
      <c r="I147" s="85">
        <v>0.56489999999999996</v>
      </c>
      <c r="J147" s="85">
        <v>0.44829999999999998</v>
      </c>
      <c r="K147" s="85">
        <v>0.48880000000000001</v>
      </c>
      <c r="L147" s="85">
        <v>0.32669999999999999</v>
      </c>
      <c r="M147" s="85">
        <v>0.18149999999999999</v>
      </c>
      <c r="N147" s="85">
        <v>0.44400000000000001</v>
      </c>
      <c r="O147" s="85">
        <v>0.4783</v>
      </c>
      <c r="P147" s="85">
        <v>0.52790000000000004</v>
      </c>
      <c r="Q147" s="85">
        <v>0.68110000000000004</v>
      </c>
      <c r="R147" s="85">
        <v>0.6119</v>
      </c>
      <c r="S147" s="85">
        <v>0.62890000000000001</v>
      </c>
      <c r="T147" s="2">
        <f t="shared" si="4"/>
        <v>0.6</v>
      </c>
      <c r="U147" s="1">
        <f t="shared" si="5"/>
        <v>0</v>
      </c>
    </row>
    <row r="148" spans="1:21" x14ac:dyDescent="0.25">
      <c r="A148" s="92">
        <v>10867</v>
      </c>
      <c r="B148" s="83" t="s">
        <v>958</v>
      </c>
      <c r="C148" s="85" t="s">
        <v>3320</v>
      </c>
      <c r="D148" s="86">
        <v>4551</v>
      </c>
      <c r="E148" s="85">
        <v>220</v>
      </c>
      <c r="F148" s="87">
        <v>2161.3793999999998</v>
      </c>
      <c r="G148" s="90">
        <v>0.499</v>
      </c>
      <c r="H148" s="85">
        <v>0.57110000000000005</v>
      </c>
      <c r="I148" s="85">
        <v>0.6986</v>
      </c>
      <c r="J148" s="85">
        <v>0.57310000000000005</v>
      </c>
      <c r="K148" s="85">
        <v>0.46500000000000002</v>
      </c>
      <c r="L148" s="85">
        <v>0.44419999999999998</v>
      </c>
      <c r="M148" s="85">
        <v>0.40479999999999999</v>
      </c>
      <c r="N148" s="85">
        <v>0.35639999999999999</v>
      </c>
      <c r="O148" s="85">
        <v>0.45419999999999999</v>
      </c>
      <c r="P148" s="85">
        <v>0.34470000000000001</v>
      </c>
      <c r="Q148" s="85">
        <v>0.31969999999999998</v>
      </c>
      <c r="R148" s="85">
        <v>0.39279999999999998</v>
      </c>
      <c r="S148" s="85">
        <v>0.4758</v>
      </c>
      <c r="T148" s="2">
        <f t="shared" si="4"/>
        <v>0.6</v>
      </c>
      <c r="U148" s="1">
        <f t="shared" si="5"/>
        <v>0</v>
      </c>
    </row>
    <row r="149" spans="1:21" x14ac:dyDescent="0.25">
      <c r="A149" s="92">
        <v>10868</v>
      </c>
      <c r="B149" s="83" t="s">
        <v>958</v>
      </c>
      <c r="C149" s="85" t="s">
        <v>3321</v>
      </c>
      <c r="D149" s="86">
        <v>6732</v>
      </c>
      <c r="E149" s="85">
        <v>5</v>
      </c>
      <c r="F149" s="87">
        <v>4030.5603000000001</v>
      </c>
      <c r="G149" s="90">
        <v>0.59919999999999995</v>
      </c>
      <c r="H149" s="85">
        <v>0.64049999999999996</v>
      </c>
      <c r="I149" s="85">
        <v>0.66259999999999997</v>
      </c>
      <c r="J149" s="85">
        <v>0.59819999999999995</v>
      </c>
      <c r="K149" s="85">
        <v>0.57589999999999997</v>
      </c>
      <c r="L149" s="85">
        <v>0.49419999999999997</v>
      </c>
      <c r="M149" s="85">
        <v>0.64990000000000003</v>
      </c>
      <c r="N149" s="85">
        <v>0.69689999999999996</v>
      </c>
      <c r="O149" s="85">
        <v>0.64100000000000001</v>
      </c>
      <c r="P149" s="85">
        <v>0.5756</v>
      </c>
      <c r="Q149" s="85">
        <v>0.55620000000000003</v>
      </c>
      <c r="R149" s="85">
        <v>0.55659999999999998</v>
      </c>
      <c r="S149" s="85">
        <v>0.52839999999999998</v>
      </c>
      <c r="T149" s="2">
        <f t="shared" si="4"/>
        <v>0.6</v>
      </c>
      <c r="U149" s="1">
        <f t="shared" si="5"/>
        <v>0</v>
      </c>
    </row>
    <row r="150" spans="1:21" x14ac:dyDescent="0.25">
      <c r="A150" s="92">
        <v>10869</v>
      </c>
      <c r="B150" s="83" t="s">
        <v>958</v>
      </c>
      <c r="C150" s="85" t="s">
        <v>3322</v>
      </c>
      <c r="D150" s="86">
        <v>4754</v>
      </c>
      <c r="E150" s="85">
        <v>170</v>
      </c>
      <c r="F150" s="87">
        <v>2774.9398999999999</v>
      </c>
      <c r="G150" s="90">
        <v>0.60540000000000005</v>
      </c>
      <c r="H150" s="85">
        <v>0.47360000000000002</v>
      </c>
      <c r="I150" s="85">
        <v>0.46410000000000001</v>
      </c>
      <c r="J150" s="85">
        <v>0.46329999999999999</v>
      </c>
      <c r="K150" s="85">
        <v>0.44159999999999999</v>
      </c>
      <c r="L150" s="85">
        <v>0.60550000000000004</v>
      </c>
      <c r="M150" s="85">
        <v>0.73529999999999995</v>
      </c>
      <c r="N150" s="85">
        <v>0.7137</v>
      </c>
      <c r="O150" s="85">
        <v>0.66569999999999996</v>
      </c>
      <c r="P150" s="85">
        <v>0.61750000000000005</v>
      </c>
      <c r="Q150" s="85">
        <v>0.70789999999999997</v>
      </c>
      <c r="R150" s="85">
        <v>0.80430000000000001</v>
      </c>
      <c r="S150" s="85">
        <v>0.76819999999999999</v>
      </c>
      <c r="T150" s="2">
        <f t="shared" si="4"/>
        <v>0.6</v>
      </c>
      <c r="U150" s="1">
        <f t="shared" si="5"/>
        <v>1</v>
      </c>
    </row>
    <row r="151" spans="1:21" x14ac:dyDescent="0.25">
      <c r="A151" s="92">
        <v>10870</v>
      </c>
      <c r="B151" s="83" t="s">
        <v>987</v>
      </c>
      <c r="C151" s="85" t="s">
        <v>3323</v>
      </c>
      <c r="D151" s="86">
        <v>14849</v>
      </c>
      <c r="E151" s="85">
        <v>201</v>
      </c>
      <c r="F151" s="87">
        <v>9572.7628000000004</v>
      </c>
      <c r="G151" s="90">
        <v>0.65349999999999997</v>
      </c>
      <c r="H151" s="85">
        <v>0.69689999999999996</v>
      </c>
      <c r="I151" s="85">
        <v>0.70750000000000002</v>
      </c>
      <c r="J151" s="85">
        <v>0.73060000000000003</v>
      </c>
      <c r="K151" s="85">
        <v>0.76329999999999998</v>
      </c>
      <c r="L151" s="85">
        <v>0.66969999999999996</v>
      </c>
      <c r="M151" s="85">
        <v>0.72099999999999997</v>
      </c>
      <c r="N151" s="85">
        <v>0.68920000000000003</v>
      </c>
      <c r="O151" s="85">
        <v>0.61270000000000002</v>
      </c>
      <c r="P151" s="85">
        <v>0.58679999999999999</v>
      </c>
      <c r="Q151" s="85">
        <v>0.54359999999999997</v>
      </c>
      <c r="R151" s="85">
        <v>0.60060000000000002</v>
      </c>
      <c r="S151" s="85">
        <v>0.53979999999999995</v>
      </c>
      <c r="T151" s="2">
        <f t="shared" si="4"/>
        <v>1</v>
      </c>
      <c r="U151" s="1">
        <f t="shared" si="5"/>
        <v>0</v>
      </c>
    </row>
    <row r="152" spans="1:21" x14ac:dyDescent="0.25">
      <c r="A152" s="92">
        <v>13817</v>
      </c>
      <c r="B152" s="83" t="s">
        <v>958</v>
      </c>
      <c r="C152" s="85" t="s">
        <v>3324</v>
      </c>
      <c r="D152" s="86">
        <v>4313</v>
      </c>
      <c r="E152" s="86">
        <v>1291</v>
      </c>
      <c r="F152" s="87">
        <v>1891.5691999999999</v>
      </c>
      <c r="G152" s="90">
        <v>0.62590000000000001</v>
      </c>
      <c r="H152" s="85">
        <v>0.42859999999999998</v>
      </c>
      <c r="I152" s="85">
        <v>0.46800000000000003</v>
      </c>
      <c r="J152" s="85">
        <v>0.3463</v>
      </c>
      <c r="K152" s="85">
        <v>0.43009999999999998</v>
      </c>
      <c r="L152" s="85">
        <v>0.41510000000000002</v>
      </c>
      <c r="M152" s="85">
        <v>0.59460000000000002</v>
      </c>
      <c r="N152" s="85">
        <v>0.53600000000000003</v>
      </c>
      <c r="O152" s="85">
        <v>0.5181</v>
      </c>
      <c r="P152" s="85">
        <v>0.54859999999999998</v>
      </c>
      <c r="Q152" s="85">
        <v>0.50060000000000004</v>
      </c>
      <c r="R152" s="85">
        <v>0.61729999999999996</v>
      </c>
      <c r="S152" s="85">
        <v>0.58799999999999997</v>
      </c>
      <c r="T152" s="2">
        <f t="shared" si="4"/>
        <v>0.6</v>
      </c>
      <c r="U152" s="1">
        <f t="shared" si="5"/>
        <v>1</v>
      </c>
    </row>
    <row r="153" spans="1:21" x14ac:dyDescent="0.25">
      <c r="A153" s="92">
        <v>28849</v>
      </c>
      <c r="B153" s="83" t="s">
        <v>980</v>
      </c>
      <c r="C153" s="85" t="s">
        <v>3325</v>
      </c>
      <c r="D153" s="86">
        <v>1787</v>
      </c>
      <c r="E153" s="85">
        <v>0</v>
      </c>
      <c r="F153" s="85">
        <v>899.00319999999999</v>
      </c>
      <c r="G153" s="90">
        <v>0.50309999999999999</v>
      </c>
      <c r="H153" s="85">
        <v>0.55930000000000002</v>
      </c>
      <c r="I153" s="85">
        <v>0.57899999999999996</v>
      </c>
      <c r="J153" s="85">
        <v>0.42180000000000001</v>
      </c>
      <c r="K153" s="85">
        <v>0.41349999999999998</v>
      </c>
      <c r="L153" s="85">
        <v>0.39550000000000002</v>
      </c>
      <c r="M153" s="85">
        <v>0.63780000000000003</v>
      </c>
      <c r="N153" s="85">
        <v>0.75009999999999999</v>
      </c>
      <c r="O153" s="85">
        <v>0.61050000000000004</v>
      </c>
      <c r="P153" s="85">
        <v>0.57069999999999999</v>
      </c>
      <c r="Q153" s="85">
        <v>0.56789999999999996</v>
      </c>
      <c r="R153" s="85">
        <v>0.58620000000000005</v>
      </c>
      <c r="S153" s="85">
        <v>0.21229999999999999</v>
      </c>
      <c r="T153" s="2">
        <f t="shared" si="4"/>
        <v>0.6</v>
      </c>
      <c r="U153" s="1">
        <f t="shared" si="5"/>
        <v>0</v>
      </c>
    </row>
    <row r="154" spans="1:21" x14ac:dyDescent="0.25">
      <c r="A154" s="92">
        <v>28850</v>
      </c>
      <c r="B154" s="83" t="s">
        <v>980</v>
      </c>
      <c r="C154" s="85" t="s">
        <v>3326</v>
      </c>
      <c r="D154" s="85">
        <v>667</v>
      </c>
      <c r="E154" s="85">
        <v>665</v>
      </c>
      <c r="F154" s="85">
        <v>0</v>
      </c>
      <c r="G154" s="143">
        <f>VLOOKUP($A154,ข้อมูลพื้นฐานรพ_สป_ณสค61!$C$2:$S$897,12,0)</f>
        <v>0</v>
      </c>
      <c r="H154" s="85">
        <v>0</v>
      </c>
      <c r="I154" s="85">
        <v>0</v>
      </c>
      <c r="J154" s="85">
        <v>0</v>
      </c>
      <c r="K154" s="85">
        <v>0</v>
      </c>
      <c r="L154" s="85">
        <v>0</v>
      </c>
      <c r="M154" s="85">
        <v>0</v>
      </c>
      <c r="N154" s="85">
        <v>0</v>
      </c>
      <c r="O154" s="85">
        <v>0</v>
      </c>
      <c r="P154" s="85">
        <v>0</v>
      </c>
      <c r="Q154" s="85">
        <v>0</v>
      </c>
      <c r="R154" s="85">
        <v>0</v>
      </c>
      <c r="S154" s="85">
        <v>0</v>
      </c>
      <c r="T154" s="2">
        <f t="shared" si="4"/>
        <v>0.6</v>
      </c>
      <c r="U154" s="1">
        <f t="shared" si="5"/>
        <v>0</v>
      </c>
    </row>
    <row r="155" spans="1:21" x14ac:dyDescent="0.25">
      <c r="A155" s="92">
        <v>10666</v>
      </c>
      <c r="B155" s="83" t="s">
        <v>950</v>
      </c>
      <c r="C155" s="85" t="s">
        <v>3492</v>
      </c>
      <c r="D155" s="86">
        <v>102414</v>
      </c>
      <c r="E155" s="85">
        <v>0</v>
      </c>
      <c r="F155" s="85">
        <v>0</v>
      </c>
      <c r="G155" s="143">
        <f>VLOOKUP($A155,ข้อมูลพื้นฐานรพ_สป_ณสค61!$C$2:$S$897,12,0)</f>
        <v>2.3589000000000002</v>
      </c>
      <c r="H155" s="85">
        <v>0</v>
      </c>
      <c r="I155" s="85">
        <v>0</v>
      </c>
      <c r="J155" s="85">
        <v>0</v>
      </c>
      <c r="K155" s="85">
        <v>0</v>
      </c>
      <c r="L155" s="85">
        <v>0</v>
      </c>
      <c r="M155" s="85">
        <v>0</v>
      </c>
      <c r="N155" s="85">
        <v>0</v>
      </c>
      <c r="O155" s="85">
        <v>0</v>
      </c>
      <c r="P155" s="85">
        <v>0</v>
      </c>
      <c r="Q155" s="85">
        <v>0</v>
      </c>
      <c r="R155" s="85">
        <v>0</v>
      </c>
      <c r="S155" s="85">
        <v>0</v>
      </c>
      <c r="T155" s="2">
        <f t="shared" si="4"/>
        <v>1.6</v>
      </c>
      <c r="U155" s="1">
        <f t="shared" si="5"/>
        <v>1</v>
      </c>
    </row>
    <row r="156" spans="1:21" x14ac:dyDescent="0.25">
      <c r="A156" s="92">
        <v>10871</v>
      </c>
      <c r="B156" s="83" t="s">
        <v>961</v>
      </c>
      <c r="C156" s="85" t="s">
        <v>3493</v>
      </c>
      <c r="D156" s="86">
        <v>9769</v>
      </c>
      <c r="E156" s="85">
        <v>87</v>
      </c>
      <c r="F156" s="87">
        <v>6037.2335999999996</v>
      </c>
      <c r="G156" s="90">
        <v>0.62360000000000004</v>
      </c>
      <c r="H156" s="85">
        <v>0.6946</v>
      </c>
      <c r="I156" s="85">
        <v>0.74790000000000001</v>
      </c>
      <c r="J156" s="85">
        <v>0.72570000000000001</v>
      </c>
      <c r="K156" s="85">
        <v>0.6724</v>
      </c>
      <c r="L156" s="85">
        <v>0.60289999999999999</v>
      </c>
      <c r="M156" s="85">
        <v>0.21049999999999999</v>
      </c>
      <c r="N156" s="85">
        <v>0.70830000000000004</v>
      </c>
      <c r="O156" s="85">
        <v>0.71460000000000001</v>
      </c>
      <c r="P156" s="85">
        <v>0.68989999999999996</v>
      </c>
      <c r="Q156" s="85">
        <v>0.72660000000000002</v>
      </c>
      <c r="R156" s="85">
        <v>0.3594</v>
      </c>
      <c r="S156" s="85">
        <v>0</v>
      </c>
      <c r="T156" s="2">
        <f t="shared" si="4"/>
        <v>0.8</v>
      </c>
      <c r="U156" s="1">
        <f t="shared" si="5"/>
        <v>0</v>
      </c>
    </row>
    <row r="157" spans="1:21" x14ac:dyDescent="0.25">
      <c r="A157" s="92">
        <v>10872</v>
      </c>
      <c r="B157" s="83" t="s">
        <v>958</v>
      </c>
      <c r="C157" s="85" t="s">
        <v>3494</v>
      </c>
      <c r="D157" s="86">
        <v>5748</v>
      </c>
      <c r="E157" s="85">
        <v>23</v>
      </c>
      <c r="F157" s="87">
        <v>3757.2170999999998</v>
      </c>
      <c r="G157" s="90">
        <v>0.65629999999999999</v>
      </c>
      <c r="H157" s="85">
        <v>0.64039999999999997</v>
      </c>
      <c r="I157" s="85">
        <v>0.6371</v>
      </c>
      <c r="J157" s="85">
        <v>0.65610000000000002</v>
      </c>
      <c r="K157" s="85">
        <v>0.70530000000000004</v>
      </c>
      <c r="L157" s="85">
        <v>0.66900000000000004</v>
      </c>
      <c r="M157" s="85">
        <v>0.67500000000000004</v>
      </c>
      <c r="N157" s="85">
        <v>0.68759999999999999</v>
      </c>
      <c r="O157" s="85">
        <v>0.70940000000000003</v>
      </c>
      <c r="P157" s="85">
        <v>0.61990000000000001</v>
      </c>
      <c r="Q157" s="85">
        <v>0.61799999999999999</v>
      </c>
      <c r="R157" s="85">
        <v>0.61770000000000003</v>
      </c>
      <c r="S157" s="85">
        <v>0.60109999999999997</v>
      </c>
      <c r="T157" s="2">
        <f t="shared" si="4"/>
        <v>0.6</v>
      </c>
      <c r="U157" s="1">
        <f t="shared" si="5"/>
        <v>1</v>
      </c>
    </row>
    <row r="158" spans="1:21" x14ac:dyDescent="0.25">
      <c r="A158" s="92">
        <v>10873</v>
      </c>
      <c r="B158" s="83" t="s">
        <v>958</v>
      </c>
      <c r="C158" s="85" t="s">
        <v>3495</v>
      </c>
      <c r="D158" s="86">
        <v>4695</v>
      </c>
      <c r="E158" s="85">
        <v>294</v>
      </c>
      <c r="F158" s="87">
        <v>2116.6323000000002</v>
      </c>
      <c r="G158" s="90">
        <v>0.48089999999999999</v>
      </c>
      <c r="H158" s="85">
        <v>0.61709999999999998</v>
      </c>
      <c r="I158" s="85">
        <v>0.60640000000000005</v>
      </c>
      <c r="J158" s="85">
        <v>0.5847</v>
      </c>
      <c r="K158" s="85">
        <v>0.60360000000000003</v>
      </c>
      <c r="L158" s="85">
        <v>0.58230000000000004</v>
      </c>
      <c r="M158" s="85">
        <v>0.62590000000000001</v>
      </c>
      <c r="N158" s="85">
        <v>0.53100000000000003</v>
      </c>
      <c r="O158" s="85">
        <v>0.26939999999999997</v>
      </c>
      <c r="P158" s="85">
        <v>0.32079999999999997</v>
      </c>
      <c r="Q158" s="85">
        <v>0.2969</v>
      </c>
      <c r="R158" s="85">
        <v>0.26910000000000001</v>
      </c>
      <c r="S158" s="85">
        <v>0.2361</v>
      </c>
      <c r="T158" s="2">
        <f t="shared" si="4"/>
        <v>0.6</v>
      </c>
      <c r="U158" s="1">
        <f t="shared" si="5"/>
        <v>0</v>
      </c>
    </row>
    <row r="159" spans="1:21" x14ac:dyDescent="0.25">
      <c r="A159" s="92">
        <v>10874</v>
      </c>
      <c r="B159" s="83" t="s">
        <v>958</v>
      </c>
      <c r="C159" s="85" t="s">
        <v>3496</v>
      </c>
      <c r="D159" s="86">
        <v>3034</v>
      </c>
      <c r="E159" s="85">
        <v>18</v>
      </c>
      <c r="F159" s="87">
        <v>1919.2175999999999</v>
      </c>
      <c r="G159" s="90">
        <v>0.63629999999999998</v>
      </c>
      <c r="H159" s="85">
        <v>0.72309999999999997</v>
      </c>
      <c r="I159" s="85">
        <v>0.66959999999999997</v>
      </c>
      <c r="J159" s="85">
        <v>0.50690000000000002</v>
      </c>
      <c r="K159" s="85">
        <v>0.65149999999999997</v>
      </c>
      <c r="L159" s="85">
        <v>0.66359999999999997</v>
      </c>
      <c r="M159" s="85">
        <v>0.65029999999999999</v>
      </c>
      <c r="N159" s="85">
        <v>0.69289999999999996</v>
      </c>
      <c r="O159" s="85">
        <v>0.62839999999999996</v>
      </c>
      <c r="P159" s="85">
        <v>0.68679999999999997</v>
      </c>
      <c r="Q159" s="85">
        <v>0.54449999999999998</v>
      </c>
      <c r="R159" s="85">
        <v>0.69640000000000002</v>
      </c>
      <c r="S159" s="85">
        <v>0.50700000000000001</v>
      </c>
      <c r="T159" s="2">
        <f t="shared" si="4"/>
        <v>0.6</v>
      </c>
      <c r="U159" s="1">
        <f t="shared" si="5"/>
        <v>1</v>
      </c>
    </row>
    <row r="160" spans="1:21" x14ac:dyDescent="0.25">
      <c r="A160" s="92">
        <v>10875</v>
      </c>
      <c r="B160" s="83" t="s">
        <v>954</v>
      </c>
      <c r="C160" s="85" t="s">
        <v>3497</v>
      </c>
      <c r="D160" s="86">
        <v>4947</v>
      </c>
      <c r="E160" s="85">
        <v>105</v>
      </c>
      <c r="F160" s="87">
        <v>2957.8649999999998</v>
      </c>
      <c r="G160" s="90">
        <v>0.6109</v>
      </c>
      <c r="H160" s="85">
        <v>0.51480000000000004</v>
      </c>
      <c r="I160" s="85">
        <v>0.51080000000000003</v>
      </c>
      <c r="J160" s="85">
        <v>0.69830000000000003</v>
      </c>
      <c r="K160" s="85">
        <v>0.70709999999999995</v>
      </c>
      <c r="L160" s="85">
        <v>0.64349999999999996</v>
      </c>
      <c r="M160" s="85">
        <v>0.63749999999999996</v>
      </c>
      <c r="N160" s="85">
        <v>0.74809999999999999</v>
      </c>
      <c r="O160" s="85">
        <v>0.70979999999999999</v>
      </c>
      <c r="P160" s="85">
        <v>0.83040000000000003</v>
      </c>
      <c r="Q160" s="85">
        <v>0.44440000000000002</v>
      </c>
      <c r="R160" s="85">
        <v>0.46700000000000003</v>
      </c>
      <c r="S160" s="85">
        <v>0.33119999999999999</v>
      </c>
      <c r="T160" s="2">
        <f t="shared" si="4"/>
        <v>0.6</v>
      </c>
      <c r="U160" s="1">
        <f t="shared" si="5"/>
        <v>1</v>
      </c>
    </row>
    <row r="161" spans="1:21" x14ac:dyDescent="0.25">
      <c r="A161" s="92">
        <v>10876</v>
      </c>
      <c r="B161" s="83" t="s">
        <v>961</v>
      </c>
      <c r="C161" s="85" t="s">
        <v>3498</v>
      </c>
      <c r="D161" s="86">
        <v>10661</v>
      </c>
      <c r="E161" s="86">
        <v>1693</v>
      </c>
      <c r="F161" s="87">
        <v>6026.7703000000001</v>
      </c>
      <c r="G161" s="90">
        <v>0.67200000000000004</v>
      </c>
      <c r="H161" s="85">
        <v>0.65690000000000004</v>
      </c>
      <c r="I161" s="85">
        <v>0.67910000000000004</v>
      </c>
      <c r="J161" s="85">
        <v>0.66710000000000003</v>
      </c>
      <c r="K161" s="85">
        <v>0.62839999999999996</v>
      </c>
      <c r="L161" s="85">
        <v>0.73499999999999999</v>
      </c>
      <c r="M161" s="85">
        <v>0.67090000000000005</v>
      </c>
      <c r="N161" s="85">
        <v>0.63329999999999997</v>
      </c>
      <c r="O161" s="85">
        <v>0.70299999999999996</v>
      </c>
      <c r="P161" s="85">
        <v>0.69259999999999999</v>
      </c>
      <c r="Q161" s="85">
        <v>0.6663</v>
      </c>
      <c r="R161" s="85">
        <v>0.67120000000000002</v>
      </c>
      <c r="S161" s="85">
        <v>0.66300000000000003</v>
      </c>
      <c r="T161" s="2">
        <f t="shared" si="4"/>
        <v>0.8</v>
      </c>
      <c r="U161" s="1">
        <f t="shared" si="5"/>
        <v>0</v>
      </c>
    </row>
    <row r="162" spans="1:21" x14ac:dyDescent="0.25">
      <c r="A162" s="92">
        <v>10877</v>
      </c>
      <c r="B162" s="83" t="s">
        <v>961</v>
      </c>
      <c r="C162" s="85" t="s">
        <v>3499</v>
      </c>
      <c r="D162" s="86">
        <v>14564</v>
      </c>
      <c r="E162" s="85">
        <v>632</v>
      </c>
      <c r="F162" s="87">
        <v>9411.7623000000003</v>
      </c>
      <c r="G162" s="90">
        <v>0.67549999999999999</v>
      </c>
      <c r="H162" s="85">
        <v>0.88619999999999999</v>
      </c>
      <c r="I162" s="85">
        <v>0.78779999999999994</v>
      </c>
      <c r="J162" s="85">
        <v>0.69299999999999995</v>
      </c>
      <c r="K162" s="85">
        <v>0.68759999999999999</v>
      </c>
      <c r="L162" s="85">
        <v>0.68089999999999995</v>
      </c>
      <c r="M162" s="85">
        <v>0.63790000000000002</v>
      </c>
      <c r="N162" s="85">
        <v>0.61080000000000001</v>
      </c>
      <c r="O162" s="85">
        <v>0.64729999999999999</v>
      </c>
      <c r="P162" s="85">
        <v>0.66039999999999999</v>
      </c>
      <c r="Q162" s="85">
        <v>0.63270000000000004</v>
      </c>
      <c r="R162" s="85">
        <v>0.64319999999999999</v>
      </c>
      <c r="S162" s="85">
        <v>0.66539999999999999</v>
      </c>
      <c r="T162" s="2">
        <f t="shared" si="4"/>
        <v>0.8</v>
      </c>
      <c r="U162" s="1">
        <f t="shared" si="5"/>
        <v>0</v>
      </c>
    </row>
    <row r="163" spans="1:21" x14ac:dyDescent="0.25">
      <c r="A163" s="92">
        <v>10878</v>
      </c>
      <c r="B163" s="83" t="s">
        <v>958</v>
      </c>
      <c r="C163" s="85" t="s">
        <v>3500</v>
      </c>
      <c r="D163" s="86">
        <v>5905</v>
      </c>
      <c r="E163" s="85">
        <v>5</v>
      </c>
      <c r="F163" s="87">
        <v>3877.3307</v>
      </c>
      <c r="G163" s="90">
        <v>0.65720000000000001</v>
      </c>
      <c r="H163" s="85">
        <v>0.66469999999999996</v>
      </c>
      <c r="I163" s="85">
        <v>0.65100000000000002</v>
      </c>
      <c r="J163" s="85">
        <v>0.62690000000000001</v>
      </c>
      <c r="K163" s="85">
        <v>0.63249999999999995</v>
      </c>
      <c r="L163" s="85">
        <v>0.68169999999999997</v>
      </c>
      <c r="M163" s="85">
        <v>0.65980000000000005</v>
      </c>
      <c r="N163" s="85">
        <v>0.64549999999999996</v>
      </c>
      <c r="O163" s="85">
        <v>0.67330000000000001</v>
      </c>
      <c r="P163" s="85">
        <v>0.66200000000000003</v>
      </c>
      <c r="Q163" s="85">
        <v>0.66269999999999996</v>
      </c>
      <c r="R163" s="85">
        <v>0.66659999999999997</v>
      </c>
      <c r="S163" s="85">
        <v>0.65229999999999999</v>
      </c>
      <c r="T163" s="2">
        <f t="shared" si="4"/>
        <v>0.6</v>
      </c>
      <c r="U163" s="1">
        <f t="shared" si="5"/>
        <v>1</v>
      </c>
    </row>
    <row r="164" spans="1:21" x14ac:dyDescent="0.25">
      <c r="A164" s="92">
        <v>10879</v>
      </c>
      <c r="B164" s="83" t="s">
        <v>958</v>
      </c>
      <c r="C164" s="85" t="s">
        <v>3501</v>
      </c>
      <c r="D164" s="86">
        <v>6794</v>
      </c>
      <c r="E164" s="85">
        <v>507</v>
      </c>
      <c r="F164" s="87">
        <v>4211.0541000000003</v>
      </c>
      <c r="G164" s="90">
        <v>0.66979999999999995</v>
      </c>
      <c r="H164" s="85">
        <v>0.62639999999999996</v>
      </c>
      <c r="I164" s="85">
        <v>0.70679999999999998</v>
      </c>
      <c r="J164" s="85">
        <v>0.70950000000000002</v>
      </c>
      <c r="K164" s="85">
        <v>0.66759999999999997</v>
      </c>
      <c r="L164" s="85">
        <v>0.64759999999999995</v>
      </c>
      <c r="M164" s="85">
        <v>0.62690000000000001</v>
      </c>
      <c r="N164" s="85">
        <v>0.69140000000000001</v>
      </c>
      <c r="O164" s="85">
        <v>0.71489999999999998</v>
      </c>
      <c r="P164" s="85">
        <v>0.67490000000000006</v>
      </c>
      <c r="Q164" s="85">
        <v>0.68230000000000002</v>
      </c>
      <c r="R164" s="85">
        <v>0.64749999999999996</v>
      </c>
      <c r="S164" s="85">
        <v>0.66359999999999997</v>
      </c>
      <c r="T164" s="2">
        <f t="shared" si="4"/>
        <v>0.6</v>
      </c>
      <c r="U164" s="1">
        <f t="shared" si="5"/>
        <v>1</v>
      </c>
    </row>
    <row r="165" spans="1:21" x14ac:dyDescent="0.25">
      <c r="A165" s="92">
        <v>10880</v>
      </c>
      <c r="B165" s="83" t="s">
        <v>958</v>
      </c>
      <c r="C165" s="85" t="s">
        <v>3502</v>
      </c>
      <c r="D165" s="86">
        <v>4070</v>
      </c>
      <c r="E165" s="85">
        <v>271</v>
      </c>
      <c r="F165" s="87">
        <v>2229.3953000000001</v>
      </c>
      <c r="G165" s="90">
        <v>0.58679999999999999</v>
      </c>
      <c r="H165" s="85">
        <v>0.61050000000000004</v>
      </c>
      <c r="I165" s="85">
        <v>0.59840000000000004</v>
      </c>
      <c r="J165" s="85">
        <v>0.65810000000000002</v>
      </c>
      <c r="K165" s="85">
        <v>0.60170000000000001</v>
      </c>
      <c r="L165" s="85">
        <v>0.58099999999999996</v>
      </c>
      <c r="M165" s="85">
        <v>0.58509999999999995</v>
      </c>
      <c r="N165" s="85">
        <v>0.61499999999999999</v>
      </c>
      <c r="O165" s="85">
        <v>0.55679999999999996</v>
      </c>
      <c r="P165" s="85">
        <v>0.56389999999999996</v>
      </c>
      <c r="Q165" s="85">
        <v>0.55030000000000001</v>
      </c>
      <c r="R165" s="85">
        <v>0.58009999999999995</v>
      </c>
      <c r="S165" s="85">
        <v>0.53510000000000002</v>
      </c>
      <c r="T165" s="2">
        <f t="shared" si="4"/>
        <v>0.6</v>
      </c>
      <c r="U165" s="1">
        <f t="shared" si="5"/>
        <v>0</v>
      </c>
    </row>
    <row r="166" spans="1:21" x14ac:dyDescent="0.25">
      <c r="A166" s="92">
        <v>10881</v>
      </c>
      <c r="B166" s="83" t="s">
        <v>961</v>
      </c>
      <c r="C166" s="85" t="s">
        <v>3503</v>
      </c>
      <c r="D166" s="86">
        <v>15527</v>
      </c>
      <c r="E166" s="85">
        <v>296</v>
      </c>
      <c r="F166" s="87">
        <v>11548.381299999999</v>
      </c>
      <c r="G166" s="90">
        <v>0.75819999999999999</v>
      </c>
      <c r="H166" s="85">
        <v>0.72689999999999999</v>
      </c>
      <c r="I166" s="85">
        <v>0.72750000000000004</v>
      </c>
      <c r="J166" s="85">
        <v>0.81420000000000003</v>
      </c>
      <c r="K166" s="85">
        <v>0.81259999999999999</v>
      </c>
      <c r="L166" s="85">
        <v>0.70079999999999998</v>
      </c>
      <c r="M166" s="85">
        <v>0.7671</v>
      </c>
      <c r="N166" s="85">
        <v>0.78300000000000003</v>
      </c>
      <c r="O166" s="85">
        <v>0.79100000000000004</v>
      </c>
      <c r="P166" s="85">
        <v>0.76</v>
      </c>
      <c r="Q166" s="85">
        <v>0.68079999999999996</v>
      </c>
      <c r="R166" s="85">
        <v>0.79800000000000004</v>
      </c>
      <c r="S166" s="85">
        <v>0.73760000000000003</v>
      </c>
      <c r="T166" s="2">
        <f t="shared" si="4"/>
        <v>0.8</v>
      </c>
      <c r="U166" s="1">
        <f t="shared" si="5"/>
        <v>0</v>
      </c>
    </row>
    <row r="167" spans="1:21" x14ac:dyDescent="0.25">
      <c r="A167" s="92">
        <v>10882</v>
      </c>
      <c r="B167" s="83" t="s">
        <v>954</v>
      </c>
      <c r="C167" s="85" t="s">
        <v>3504</v>
      </c>
      <c r="D167" s="86">
        <v>6506</v>
      </c>
      <c r="E167" s="85">
        <v>196</v>
      </c>
      <c r="F167" s="87">
        <v>4327.1298999999999</v>
      </c>
      <c r="G167" s="90">
        <v>0.68579999999999997</v>
      </c>
      <c r="H167" s="85">
        <v>0.74</v>
      </c>
      <c r="I167" s="85">
        <v>0.72719999999999996</v>
      </c>
      <c r="J167" s="85">
        <v>0.67989999999999995</v>
      </c>
      <c r="K167" s="85">
        <v>0.71050000000000002</v>
      </c>
      <c r="L167" s="85">
        <v>0.6532</v>
      </c>
      <c r="M167" s="85">
        <v>0.72699999999999998</v>
      </c>
      <c r="N167" s="85">
        <v>0.66839999999999999</v>
      </c>
      <c r="O167" s="85">
        <v>0.70960000000000001</v>
      </c>
      <c r="P167" s="85">
        <v>0.65239999999999998</v>
      </c>
      <c r="Q167" s="85">
        <v>0.66320000000000001</v>
      </c>
      <c r="R167" s="85">
        <v>0.66990000000000005</v>
      </c>
      <c r="S167" s="85">
        <v>0.60709999999999997</v>
      </c>
      <c r="T167" s="2">
        <f t="shared" si="4"/>
        <v>0.6</v>
      </c>
      <c r="U167" s="1">
        <f t="shared" si="5"/>
        <v>1</v>
      </c>
    </row>
    <row r="168" spans="1:21" x14ac:dyDescent="0.25">
      <c r="A168" s="92">
        <v>10883</v>
      </c>
      <c r="B168" s="83" t="s">
        <v>954</v>
      </c>
      <c r="C168" s="85" t="s">
        <v>3505</v>
      </c>
      <c r="D168" s="86">
        <v>10221</v>
      </c>
      <c r="E168" s="85">
        <v>4</v>
      </c>
      <c r="F168" s="87">
        <v>5706.0118000000002</v>
      </c>
      <c r="G168" s="90">
        <v>0.5585</v>
      </c>
      <c r="H168" s="85">
        <v>0.61370000000000002</v>
      </c>
      <c r="I168" s="85">
        <v>0.60370000000000001</v>
      </c>
      <c r="J168" s="85">
        <v>0.61240000000000006</v>
      </c>
      <c r="K168" s="85">
        <v>0.56110000000000004</v>
      </c>
      <c r="L168" s="85">
        <v>0.61150000000000004</v>
      </c>
      <c r="M168" s="85">
        <v>0.62050000000000005</v>
      </c>
      <c r="N168" s="85">
        <v>0.59589999999999999</v>
      </c>
      <c r="O168" s="85">
        <v>0.627</v>
      </c>
      <c r="P168" s="85">
        <v>0.61119999999999997</v>
      </c>
      <c r="Q168" s="85">
        <v>2.9999999999999997E-4</v>
      </c>
      <c r="R168" s="85">
        <v>0.63070000000000004</v>
      </c>
      <c r="S168" s="85">
        <v>0.62090000000000001</v>
      </c>
      <c r="T168" s="2">
        <f t="shared" si="4"/>
        <v>0.6</v>
      </c>
      <c r="U168" s="1">
        <f t="shared" si="5"/>
        <v>0</v>
      </c>
    </row>
    <row r="169" spans="1:21" x14ac:dyDescent="0.25">
      <c r="A169" s="92">
        <v>10884</v>
      </c>
      <c r="B169" s="83" t="s">
        <v>961</v>
      </c>
      <c r="C169" s="85" t="s">
        <v>3506</v>
      </c>
      <c r="D169" s="86">
        <v>15908</v>
      </c>
      <c r="E169" s="85">
        <v>794</v>
      </c>
      <c r="F169" s="87">
        <v>14088.4138</v>
      </c>
      <c r="G169" s="90">
        <v>0.93210000000000004</v>
      </c>
      <c r="H169" s="85">
        <v>0.92710000000000004</v>
      </c>
      <c r="I169" s="85">
        <v>1.0035000000000001</v>
      </c>
      <c r="J169" s="85">
        <v>0.99280000000000002</v>
      </c>
      <c r="K169" s="85">
        <v>0.94620000000000004</v>
      </c>
      <c r="L169" s="85">
        <v>0.9335</v>
      </c>
      <c r="M169" s="85">
        <v>0.96179999999999999</v>
      </c>
      <c r="N169" s="85">
        <v>0.92830000000000001</v>
      </c>
      <c r="O169" s="85">
        <v>0.90169999999999995</v>
      </c>
      <c r="P169" s="85">
        <v>0.90029999999999999</v>
      </c>
      <c r="Q169" s="85">
        <v>0.83340000000000003</v>
      </c>
      <c r="R169" s="85">
        <v>0.54300000000000004</v>
      </c>
      <c r="S169" s="85">
        <v>0.92510000000000003</v>
      </c>
      <c r="T169" s="2">
        <f t="shared" si="4"/>
        <v>0.8</v>
      </c>
      <c r="U169" s="1">
        <f t="shared" si="5"/>
        <v>1</v>
      </c>
    </row>
    <row r="170" spans="1:21" x14ac:dyDescent="0.25">
      <c r="A170" s="92">
        <v>10885</v>
      </c>
      <c r="B170" s="83" t="s">
        <v>958</v>
      </c>
      <c r="C170" s="85" t="s">
        <v>3507</v>
      </c>
      <c r="D170" s="86">
        <v>5737</v>
      </c>
      <c r="E170" s="85">
        <v>253</v>
      </c>
      <c r="F170" s="87">
        <v>3331.8741</v>
      </c>
      <c r="G170" s="90">
        <v>0.60760000000000003</v>
      </c>
      <c r="H170" s="85">
        <v>0.65639999999999998</v>
      </c>
      <c r="I170" s="85">
        <v>0.75039999999999996</v>
      </c>
      <c r="J170" s="85">
        <v>0.67600000000000005</v>
      </c>
      <c r="K170" s="85">
        <v>0.60060000000000002</v>
      </c>
      <c r="L170" s="85">
        <v>0.58360000000000001</v>
      </c>
      <c r="M170" s="85">
        <v>0.54620000000000002</v>
      </c>
      <c r="N170" s="85">
        <v>0.66320000000000001</v>
      </c>
      <c r="O170" s="85">
        <v>0.65500000000000003</v>
      </c>
      <c r="P170" s="85">
        <v>0.60199999999999998</v>
      </c>
      <c r="Q170" s="85">
        <v>0.63200000000000001</v>
      </c>
      <c r="R170" s="85">
        <v>0.44819999999999999</v>
      </c>
      <c r="S170" s="85">
        <v>0.48370000000000002</v>
      </c>
      <c r="T170" s="2">
        <f t="shared" si="4"/>
        <v>0.6</v>
      </c>
      <c r="U170" s="1">
        <f t="shared" si="5"/>
        <v>1</v>
      </c>
    </row>
    <row r="171" spans="1:21" x14ac:dyDescent="0.25">
      <c r="A171" s="92">
        <v>10886</v>
      </c>
      <c r="B171" s="83" t="s">
        <v>954</v>
      </c>
      <c r="C171" s="85" t="s">
        <v>3508</v>
      </c>
      <c r="D171" s="86">
        <v>5894</v>
      </c>
      <c r="E171" s="85">
        <v>42</v>
      </c>
      <c r="F171" s="87">
        <v>4210.5681999999997</v>
      </c>
      <c r="G171" s="90">
        <v>0.71950000000000003</v>
      </c>
      <c r="H171" s="85">
        <v>0.68430000000000002</v>
      </c>
      <c r="I171" s="85">
        <v>0.73399999999999999</v>
      </c>
      <c r="J171" s="85">
        <v>0.74050000000000005</v>
      </c>
      <c r="K171" s="85">
        <v>0.73199999999999998</v>
      </c>
      <c r="L171" s="85">
        <v>0.87270000000000003</v>
      </c>
      <c r="M171" s="85">
        <v>0.75690000000000002</v>
      </c>
      <c r="N171" s="85">
        <v>0.72089999999999999</v>
      </c>
      <c r="O171" s="85">
        <v>0.69940000000000002</v>
      </c>
      <c r="P171" s="85">
        <v>0.68269999999999997</v>
      </c>
      <c r="Q171" s="85">
        <v>0.57899999999999996</v>
      </c>
      <c r="R171" s="85">
        <v>0.78439999999999999</v>
      </c>
      <c r="S171" s="85">
        <v>0.60709999999999997</v>
      </c>
      <c r="T171" s="2">
        <f t="shared" si="4"/>
        <v>0.6</v>
      </c>
      <c r="U171" s="1">
        <f t="shared" si="5"/>
        <v>1</v>
      </c>
    </row>
    <row r="172" spans="1:21" x14ac:dyDescent="0.25">
      <c r="A172" s="92">
        <v>10887</v>
      </c>
      <c r="B172" s="83" t="s">
        <v>954</v>
      </c>
      <c r="C172" s="85" t="s">
        <v>3509</v>
      </c>
      <c r="D172" s="86">
        <v>7639</v>
      </c>
      <c r="E172" s="85">
        <v>23</v>
      </c>
      <c r="F172" s="87">
        <v>5363.8220000000001</v>
      </c>
      <c r="G172" s="90">
        <v>0.70430000000000004</v>
      </c>
      <c r="H172" s="85">
        <v>0.70889999999999997</v>
      </c>
      <c r="I172" s="85">
        <v>0.73040000000000005</v>
      </c>
      <c r="J172" s="85">
        <v>0.76759999999999995</v>
      </c>
      <c r="K172" s="85">
        <v>0.64370000000000005</v>
      </c>
      <c r="L172" s="85">
        <v>0.68779999999999997</v>
      </c>
      <c r="M172" s="85">
        <v>0.62619999999999998</v>
      </c>
      <c r="N172" s="85">
        <v>0.76090000000000002</v>
      </c>
      <c r="O172" s="85">
        <v>0.80320000000000003</v>
      </c>
      <c r="P172" s="85">
        <v>0.61990000000000001</v>
      </c>
      <c r="Q172" s="85">
        <v>0.66090000000000004</v>
      </c>
      <c r="R172" s="85">
        <v>0.81469999999999998</v>
      </c>
      <c r="S172" s="85">
        <v>0.71079999999999999</v>
      </c>
      <c r="T172" s="2">
        <f t="shared" si="4"/>
        <v>0.6</v>
      </c>
      <c r="U172" s="1">
        <f t="shared" si="5"/>
        <v>1</v>
      </c>
    </row>
    <row r="173" spans="1:21" x14ac:dyDescent="0.25">
      <c r="A173" s="92">
        <v>10888</v>
      </c>
      <c r="B173" s="83" t="s">
        <v>958</v>
      </c>
      <c r="C173" s="85" t="s">
        <v>3510</v>
      </c>
      <c r="D173" s="86">
        <v>3312</v>
      </c>
      <c r="E173" s="85">
        <v>34</v>
      </c>
      <c r="F173" s="87">
        <v>2015.9943000000001</v>
      </c>
      <c r="G173" s="90">
        <v>0.61499999999999999</v>
      </c>
      <c r="H173" s="85">
        <v>0.6018</v>
      </c>
      <c r="I173" s="85">
        <v>0.62949999999999995</v>
      </c>
      <c r="J173" s="85">
        <v>0.54269999999999996</v>
      </c>
      <c r="K173" s="85">
        <v>0.5887</v>
      </c>
      <c r="L173" s="85">
        <v>0.63859999999999995</v>
      </c>
      <c r="M173" s="85">
        <v>0.63060000000000005</v>
      </c>
      <c r="N173" s="85">
        <v>0.59</v>
      </c>
      <c r="O173" s="85">
        <v>0.64629999999999999</v>
      </c>
      <c r="P173" s="85">
        <v>0.67710000000000004</v>
      </c>
      <c r="Q173" s="85">
        <v>0.6946</v>
      </c>
      <c r="R173" s="85">
        <v>0.60740000000000005</v>
      </c>
      <c r="S173" s="85">
        <v>0.42249999999999999</v>
      </c>
      <c r="T173" s="2">
        <f t="shared" si="4"/>
        <v>0.6</v>
      </c>
      <c r="U173" s="1">
        <f t="shared" si="5"/>
        <v>1</v>
      </c>
    </row>
    <row r="174" spans="1:21" x14ac:dyDescent="0.25">
      <c r="A174" s="92">
        <v>10889</v>
      </c>
      <c r="B174" s="83" t="s">
        <v>954</v>
      </c>
      <c r="C174" s="85" t="s">
        <v>3511</v>
      </c>
      <c r="D174" s="86">
        <v>12631</v>
      </c>
      <c r="E174" s="85">
        <v>403</v>
      </c>
      <c r="F174" s="87">
        <v>4259.8989000000001</v>
      </c>
      <c r="G174" s="90">
        <v>0.34839999999999999</v>
      </c>
      <c r="H174" s="85">
        <v>0.62280000000000002</v>
      </c>
      <c r="I174" s="85">
        <v>0.48880000000000001</v>
      </c>
      <c r="J174" s="85">
        <v>0.27300000000000002</v>
      </c>
      <c r="K174" s="85">
        <v>0.3543</v>
      </c>
      <c r="L174" s="85">
        <v>0.34260000000000002</v>
      </c>
      <c r="M174" s="85">
        <v>0.23169999999999999</v>
      </c>
      <c r="N174" s="85">
        <v>0.22620000000000001</v>
      </c>
      <c r="O174" s="85">
        <v>0.22600000000000001</v>
      </c>
      <c r="P174" s="85">
        <v>0.28699999999999998</v>
      </c>
      <c r="Q174" s="85">
        <v>0.34599999999999997</v>
      </c>
      <c r="R174" s="85">
        <v>0.4642</v>
      </c>
      <c r="S174" s="85">
        <v>0.39450000000000002</v>
      </c>
      <c r="T174" s="2">
        <f t="shared" si="4"/>
        <v>0.6</v>
      </c>
      <c r="U174" s="1">
        <f t="shared" si="5"/>
        <v>0</v>
      </c>
    </row>
    <row r="175" spans="1:21" x14ac:dyDescent="0.25">
      <c r="A175" s="92">
        <v>10890</v>
      </c>
      <c r="B175" s="83" t="s">
        <v>987</v>
      </c>
      <c r="C175" s="85" t="s">
        <v>3512</v>
      </c>
      <c r="D175" s="86">
        <v>23208</v>
      </c>
      <c r="E175" s="86">
        <v>1780</v>
      </c>
      <c r="F175" s="87">
        <v>7104.9660999999996</v>
      </c>
      <c r="G175" s="90">
        <v>0.33160000000000001</v>
      </c>
      <c r="H175" s="85">
        <v>0.75329999999999997</v>
      </c>
      <c r="I175" s="85">
        <v>0.83209999999999995</v>
      </c>
      <c r="J175" s="85">
        <v>0.75970000000000004</v>
      </c>
      <c r="K175" s="85">
        <v>0.62819999999999998</v>
      </c>
      <c r="L175" s="85">
        <v>5.0500000000000003E-2</v>
      </c>
      <c r="M175" s="85">
        <v>5.4199999999999998E-2</v>
      </c>
      <c r="N175" s="85">
        <v>1.26E-2</v>
      </c>
      <c r="O175" s="85">
        <v>0.05</v>
      </c>
      <c r="P175" s="85">
        <v>0.48670000000000002</v>
      </c>
      <c r="Q175" s="85">
        <v>3.8300000000000001E-2</v>
      </c>
      <c r="R175" s="85">
        <v>1.46E-2</v>
      </c>
      <c r="S175" s="85">
        <v>6.9999999999999999E-4</v>
      </c>
      <c r="T175" s="2">
        <f t="shared" si="4"/>
        <v>1</v>
      </c>
      <c r="U175" s="1">
        <f t="shared" si="5"/>
        <v>0</v>
      </c>
    </row>
    <row r="176" spans="1:21" x14ac:dyDescent="0.25">
      <c r="A176" s="92">
        <v>10891</v>
      </c>
      <c r="B176" s="83" t="s">
        <v>958</v>
      </c>
      <c r="C176" s="85" t="s">
        <v>3513</v>
      </c>
      <c r="D176" s="86">
        <v>4649</v>
      </c>
      <c r="E176" s="85">
        <v>29</v>
      </c>
      <c r="F176" s="87">
        <v>3128.2334000000001</v>
      </c>
      <c r="G176" s="90">
        <v>0.67710000000000004</v>
      </c>
      <c r="H176" s="85">
        <v>0.67320000000000002</v>
      </c>
      <c r="I176" s="85">
        <v>0.60019999999999996</v>
      </c>
      <c r="J176" s="85">
        <v>0.68920000000000003</v>
      </c>
      <c r="K176" s="85">
        <v>0.70609999999999995</v>
      </c>
      <c r="L176" s="85">
        <v>0.69650000000000001</v>
      </c>
      <c r="M176" s="85">
        <v>0.62809999999999999</v>
      </c>
      <c r="N176" s="85">
        <v>0.68830000000000002</v>
      </c>
      <c r="O176" s="85">
        <v>0.74229999999999996</v>
      </c>
      <c r="P176" s="85">
        <v>0.66979999999999995</v>
      </c>
      <c r="Q176" s="85">
        <v>0.69789999999999996</v>
      </c>
      <c r="R176" s="85">
        <v>0.70820000000000005</v>
      </c>
      <c r="S176" s="85">
        <v>0.61839999999999995</v>
      </c>
      <c r="T176" s="2">
        <f t="shared" si="4"/>
        <v>0.6</v>
      </c>
      <c r="U176" s="1">
        <f t="shared" si="5"/>
        <v>1</v>
      </c>
    </row>
    <row r="177" spans="1:21" x14ac:dyDescent="0.25">
      <c r="A177" s="92">
        <v>10892</v>
      </c>
      <c r="B177" s="83" t="s">
        <v>958</v>
      </c>
      <c r="C177" s="85" t="s">
        <v>3514</v>
      </c>
      <c r="D177" s="86">
        <v>2100</v>
      </c>
      <c r="E177" s="85">
        <v>0</v>
      </c>
      <c r="F177" s="87">
        <v>1036.8720000000001</v>
      </c>
      <c r="G177" s="90">
        <v>0.49370000000000003</v>
      </c>
      <c r="H177" s="85">
        <v>0.65139999999999998</v>
      </c>
      <c r="I177" s="85">
        <v>0.73839999999999995</v>
      </c>
      <c r="J177" s="85">
        <v>0.75209999999999999</v>
      </c>
      <c r="K177" s="85">
        <v>0.71560000000000001</v>
      </c>
      <c r="L177" s="85">
        <v>0.75090000000000001</v>
      </c>
      <c r="M177" s="85">
        <v>0.67900000000000005</v>
      </c>
      <c r="N177" s="85">
        <v>0.6341</v>
      </c>
      <c r="O177" s="85">
        <v>0.92390000000000005</v>
      </c>
      <c r="P177" s="85">
        <v>1.5299999999999999E-2</v>
      </c>
      <c r="Q177" s="85">
        <v>0.25790000000000002</v>
      </c>
      <c r="R177" s="85">
        <v>0.1225</v>
      </c>
      <c r="S177" s="85">
        <v>0</v>
      </c>
      <c r="T177" s="2">
        <f t="shared" si="4"/>
        <v>0.6</v>
      </c>
      <c r="U177" s="1">
        <f t="shared" si="5"/>
        <v>0</v>
      </c>
    </row>
    <row r="178" spans="1:21" x14ac:dyDescent="0.25">
      <c r="A178" s="92">
        <v>10893</v>
      </c>
      <c r="B178" s="83" t="s">
        <v>958</v>
      </c>
      <c r="C178" s="85" t="s">
        <v>3515</v>
      </c>
      <c r="D178" s="86">
        <v>2240</v>
      </c>
      <c r="E178" s="85">
        <v>19</v>
      </c>
      <c r="F178" s="87">
        <v>1517.6632</v>
      </c>
      <c r="G178" s="90">
        <v>0.68330000000000002</v>
      </c>
      <c r="H178" s="85">
        <v>0.69310000000000005</v>
      </c>
      <c r="I178" s="85">
        <v>0.60829999999999995</v>
      </c>
      <c r="J178" s="85">
        <v>0.71250000000000002</v>
      </c>
      <c r="K178" s="85">
        <v>0.72199999999999998</v>
      </c>
      <c r="L178" s="85">
        <v>0.75439999999999996</v>
      </c>
      <c r="M178" s="85">
        <v>0.72570000000000001</v>
      </c>
      <c r="N178" s="85">
        <v>0.68520000000000003</v>
      </c>
      <c r="O178" s="85">
        <v>0.75649999999999995</v>
      </c>
      <c r="P178" s="85">
        <v>0.65859999999999996</v>
      </c>
      <c r="Q178" s="85">
        <v>0.62580000000000002</v>
      </c>
      <c r="R178" s="85">
        <v>0.70250000000000001</v>
      </c>
      <c r="S178" s="85">
        <v>0.56259999999999999</v>
      </c>
      <c r="T178" s="2">
        <f t="shared" si="4"/>
        <v>0.6</v>
      </c>
      <c r="U178" s="1">
        <f t="shared" si="5"/>
        <v>1</v>
      </c>
    </row>
    <row r="179" spans="1:21" x14ac:dyDescent="0.25">
      <c r="A179" s="92">
        <v>10894</v>
      </c>
      <c r="B179" s="83" t="s">
        <v>958</v>
      </c>
      <c r="C179" s="85" t="s">
        <v>3516</v>
      </c>
      <c r="D179" s="86">
        <v>4353</v>
      </c>
      <c r="E179" s="85">
        <v>68</v>
      </c>
      <c r="F179" s="87">
        <v>2345.2433999999998</v>
      </c>
      <c r="G179" s="90">
        <v>0.54730000000000001</v>
      </c>
      <c r="H179" s="85">
        <v>0.55510000000000004</v>
      </c>
      <c r="I179" s="85">
        <v>0.54469999999999996</v>
      </c>
      <c r="J179" s="85">
        <v>0.51680000000000004</v>
      </c>
      <c r="K179" s="85">
        <v>0.55579999999999996</v>
      </c>
      <c r="L179" s="85">
        <v>0.58069999999999999</v>
      </c>
      <c r="M179" s="85">
        <v>0.48770000000000002</v>
      </c>
      <c r="N179" s="85">
        <v>0.5907</v>
      </c>
      <c r="O179" s="85">
        <v>0.57240000000000002</v>
      </c>
      <c r="P179" s="85">
        <v>0.5806</v>
      </c>
      <c r="Q179" s="85">
        <v>0.53210000000000002</v>
      </c>
      <c r="R179" s="85">
        <v>0.52270000000000005</v>
      </c>
      <c r="S179" s="85">
        <v>0.53879999999999995</v>
      </c>
      <c r="T179" s="2">
        <f t="shared" si="4"/>
        <v>0.6</v>
      </c>
      <c r="U179" s="1">
        <f t="shared" si="5"/>
        <v>0</v>
      </c>
    </row>
    <row r="180" spans="1:21" ht="26.4" x14ac:dyDescent="0.25">
      <c r="A180" s="92">
        <v>11602</v>
      </c>
      <c r="B180" s="83" t="s">
        <v>958</v>
      </c>
      <c r="C180" s="85" t="s">
        <v>3517</v>
      </c>
      <c r="D180" s="86">
        <v>2193</v>
      </c>
      <c r="E180" s="85">
        <v>36</v>
      </c>
      <c r="F180" s="87">
        <v>1743.1832999999999</v>
      </c>
      <c r="G180" s="90">
        <v>0.80820000000000003</v>
      </c>
      <c r="H180" s="85">
        <v>0.94210000000000005</v>
      </c>
      <c r="I180" s="85">
        <v>0.96809999999999996</v>
      </c>
      <c r="J180" s="85">
        <v>0.8387</v>
      </c>
      <c r="K180" s="85">
        <v>0.90649999999999997</v>
      </c>
      <c r="L180" s="85">
        <v>0.81920000000000004</v>
      </c>
      <c r="M180" s="85">
        <v>0.74960000000000004</v>
      </c>
      <c r="N180" s="85">
        <v>0.79659999999999997</v>
      </c>
      <c r="O180" s="85">
        <v>0.65620000000000001</v>
      </c>
      <c r="P180" s="85">
        <v>0.81669999999999998</v>
      </c>
      <c r="Q180" s="85">
        <v>0.67200000000000004</v>
      </c>
      <c r="R180" s="85">
        <v>0.60370000000000001</v>
      </c>
      <c r="S180" s="85">
        <v>0.88849999999999996</v>
      </c>
      <c r="T180" s="2">
        <f t="shared" si="4"/>
        <v>0.6</v>
      </c>
      <c r="U180" s="1">
        <f t="shared" si="5"/>
        <v>1</v>
      </c>
    </row>
    <row r="181" spans="1:21" x14ac:dyDescent="0.25">
      <c r="A181" s="92">
        <v>11608</v>
      </c>
      <c r="B181" s="83" t="s">
        <v>958</v>
      </c>
      <c r="C181" s="85" t="s">
        <v>3518</v>
      </c>
      <c r="D181" s="86">
        <v>1864</v>
      </c>
      <c r="E181" s="85">
        <v>3</v>
      </c>
      <c r="F181" s="87">
        <v>1417.4327000000001</v>
      </c>
      <c r="G181" s="90">
        <v>0.76170000000000004</v>
      </c>
      <c r="H181" s="85">
        <v>0.83640000000000003</v>
      </c>
      <c r="I181" s="85">
        <v>0.88859999999999995</v>
      </c>
      <c r="J181" s="85">
        <v>0.8306</v>
      </c>
      <c r="K181" s="85">
        <v>0.72389999999999999</v>
      </c>
      <c r="L181" s="85">
        <v>0.73470000000000002</v>
      </c>
      <c r="M181" s="85">
        <v>0.73280000000000001</v>
      </c>
      <c r="N181" s="85">
        <v>0.73</v>
      </c>
      <c r="O181" s="85">
        <v>0.70189999999999997</v>
      </c>
      <c r="P181" s="85">
        <v>0.78029999999999999</v>
      </c>
      <c r="Q181" s="85">
        <v>0.67030000000000001</v>
      </c>
      <c r="R181" s="85">
        <v>0.79249999999999998</v>
      </c>
      <c r="S181" s="85">
        <v>0.53069999999999995</v>
      </c>
      <c r="T181" s="2">
        <f t="shared" si="4"/>
        <v>0.6</v>
      </c>
      <c r="U181" s="1">
        <f t="shared" si="5"/>
        <v>1</v>
      </c>
    </row>
    <row r="182" spans="1:21" ht="26.4" x14ac:dyDescent="0.25">
      <c r="A182" s="92">
        <v>22456</v>
      </c>
      <c r="B182" s="83" t="s">
        <v>958</v>
      </c>
      <c r="C182" s="85" t="s">
        <v>3519</v>
      </c>
      <c r="D182" s="86">
        <v>2532</v>
      </c>
      <c r="E182" s="85">
        <v>343</v>
      </c>
      <c r="F182" s="87">
        <v>1436.3683000000001</v>
      </c>
      <c r="G182" s="90">
        <v>0.65620000000000001</v>
      </c>
      <c r="H182" s="85">
        <v>0.69389999999999996</v>
      </c>
      <c r="I182" s="85">
        <v>0.67500000000000004</v>
      </c>
      <c r="J182" s="85">
        <v>0.6986</v>
      </c>
      <c r="K182" s="85">
        <v>0.71109999999999995</v>
      </c>
      <c r="L182" s="85">
        <v>0.63329999999999997</v>
      </c>
      <c r="M182" s="85">
        <v>0.65620000000000001</v>
      </c>
      <c r="N182" s="85">
        <v>0.71940000000000004</v>
      </c>
      <c r="O182" s="85">
        <v>0.64480000000000004</v>
      </c>
      <c r="P182" s="85">
        <v>0.50690000000000002</v>
      </c>
      <c r="Q182" s="85">
        <v>0.49419999999999997</v>
      </c>
      <c r="R182" s="85">
        <v>0.64829999999999999</v>
      </c>
      <c r="S182" s="85">
        <v>0</v>
      </c>
      <c r="T182" s="2">
        <f t="shared" si="4"/>
        <v>0.6</v>
      </c>
      <c r="U182" s="1">
        <f t="shared" si="5"/>
        <v>1</v>
      </c>
    </row>
    <row r="183" spans="1:21" x14ac:dyDescent="0.25">
      <c r="A183" s="92">
        <v>23839</v>
      </c>
      <c r="B183" s="83" t="s">
        <v>987</v>
      </c>
      <c r="C183" s="85" t="s">
        <v>3520</v>
      </c>
      <c r="D183" s="86">
        <v>17061</v>
      </c>
      <c r="E183" s="85">
        <v>48</v>
      </c>
      <c r="F183" s="87">
        <v>18016.8508</v>
      </c>
      <c r="G183" s="90">
        <v>1.0589999999999999</v>
      </c>
      <c r="H183" s="85">
        <v>1.0466</v>
      </c>
      <c r="I183" s="85">
        <v>1.0524</v>
      </c>
      <c r="J183" s="85">
        <v>1.0335000000000001</v>
      </c>
      <c r="K183" s="85">
        <v>1.0705</v>
      </c>
      <c r="L183" s="85">
        <v>1.0728</v>
      </c>
      <c r="M183" s="85">
        <v>1.1093999999999999</v>
      </c>
      <c r="N183" s="85">
        <v>1.0789</v>
      </c>
      <c r="O183" s="85">
        <v>1.0972</v>
      </c>
      <c r="P183" s="85">
        <v>1.1036999999999999</v>
      </c>
      <c r="Q183" s="85">
        <v>0.97350000000000003</v>
      </c>
      <c r="R183" s="85">
        <v>1.0078</v>
      </c>
      <c r="S183" s="85">
        <v>0</v>
      </c>
      <c r="T183" s="2">
        <f t="shared" si="4"/>
        <v>1</v>
      </c>
      <c r="U183" s="1">
        <f t="shared" si="5"/>
        <v>1</v>
      </c>
    </row>
    <row r="184" spans="1:21" x14ac:dyDescent="0.25">
      <c r="A184" s="92">
        <v>24692</v>
      </c>
      <c r="B184" s="83" t="s">
        <v>980</v>
      </c>
      <c r="C184" s="85" t="s">
        <v>3521</v>
      </c>
      <c r="D184" s="86">
        <v>2553</v>
      </c>
      <c r="E184" s="85">
        <v>22</v>
      </c>
      <c r="F184" s="87">
        <v>1394.5204000000001</v>
      </c>
      <c r="G184" s="90">
        <v>0.55100000000000005</v>
      </c>
      <c r="H184" s="85">
        <v>0.59899999999999998</v>
      </c>
      <c r="I184" s="85">
        <v>0.67359999999999998</v>
      </c>
      <c r="J184" s="85">
        <v>0.64170000000000005</v>
      </c>
      <c r="K184" s="85">
        <v>0.73219999999999996</v>
      </c>
      <c r="L184" s="85">
        <v>0.64600000000000002</v>
      </c>
      <c r="M184" s="85">
        <v>0.57440000000000002</v>
      </c>
      <c r="N184" s="85">
        <v>0.64239999999999997</v>
      </c>
      <c r="O184" s="85">
        <v>0.53939999999999999</v>
      </c>
      <c r="P184" s="85">
        <v>0.43940000000000001</v>
      </c>
      <c r="Q184" s="85">
        <v>0.41</v>
      </c>
      <c r="R184" s="85">
        <v>0.45710000000000001</v>
      </c>
      <c r="S184" s="85">
        <v>0.30649999999999999</v>
      </c>
      <c r="T184" s="2">
        <f t="shared" si="4"/>
        <v>0.6</v>
      </c>
      <c r="U184" s="1">
        <f t="shared" si="5"/>
        <v>0</v>
      </c>
    </row>
    <row r="185" spans="1:21" x14ac:dyDescent="0.25">
      <c r="A185" s="92">
        <v>27839</v>
      </c>
      <c r="B185" s="83" t="s">
        <v>980</v>
      </c>
      <c r="C185" s="85" t="s">
        <v>3522</v>
      </c>
      <c r="D185" s="85">
        <v>768</v>
      </c>
      <c r="E185" s="85">
        <v>1</v>
      </c>
      <c r="F185" s="85">
        <v>548.32489999999996</v>
      </c>
      <c r="G185" s="90">
        <v>0.71489999999999998</v>
      </c>
      <c r="H185" s="85">
        <v>0.57689999999999997</v>
      </c>
      <c r="I185" s="85">
        <v>0.75070000000000003</v>
      </c>
      <c r="J185" s="85">
        <v>0.8538</v>
      </c>
      <c r="K185" s="85">
        <v>0.82699999999999996</v>
      </c>
      <c r="L185" s="85">
        <v>0.7228</v>
      </c>
      <c r="M185" s="85">
        <v>0.88600000000000001</v>
      </c>
      <c r="N185" s="85">
        <v>0.79110000000000003</v>
      </c>
      <c r="O185" s="85">
        <v>0.70169999999999999</v>
      </c>
      <c r="P185" s="85">
        <v>0.64349999999999996</v>
      </c>
      <c r="Q185" s="85">
        <v>0.66090000000000004</v>
      </c>
      <c r="R185" s="85">
        <v>0.53510000000000002</v>
      </c>
      <c r="S185" s="85">
        <v>0.71360000000000001</v>
      </c>
      <c r="T185" s="2">
        <f t="shared" si="4"/>
        <v>0.6</v>
      </c>
      <c r="U185" s="1">
        <f t="shared" si="5"/>
        <v>1</v>
      </c>
    </row>
    <row r="186" spans="1:21" x14ac:dyDescent="0.25">
      <c r="A186" s="92">
        <v>27840</v>
      </c>
      <c r="B186" s="83" t="s">
        <v>980</v>
      </c>
      <c r="C186" s="85" t="s">
        <v>3523</v>
      </c>
      <c r="D186" s="86">
        <v>1005</v>
      </c>
      <c r="E186" s="85">
        <v>13</v>
      </c>
      <c r="F186" s="85">
        <v>731.20010000000002</v>
      </c>
      <c r="G186" s="90">
        <v>0.73709999999999998</v>
      </c>
      <c r="H186" s="85">
        <v>0.73099999999999998</v>
      </c>
      <c r="I186" s="85">
        <v>0.69899999999999995</v>
      </c>
      <c r="J186" s="85">
        <v>0.75149999999999995</v>
      </c>
      <c r="K186" s="85">
        <v>0.75619999999999998</v>
      </c>
      <c r="L186" s="85">
        <v>0.78600000000000003</v>
      </c>
      <c r="M186" s="85">
        <v>0.69889999999999997</v>
      </c>
      <c r="N186" s="85">
        <v>0.78749999999999998</v>
      </c>
      <c r="O186" s="85">
        <v>0.76319999999999999</v>
      </c>
      <c r="P186" s="85">
        <v>0.71740000000000004</v>
      </c>
      <c r="Q186" s="85">
        <v>0.78110000000000002</v>
      </c>
      <c r="R186" s="85">
        <v>0.67010000000000003</v>
      </c>
      <c r="S186" s="85">
        <v>0</v>
      </c>
      <c r="T186" s="2">
        <f t="shared" si="4"/>
        <v>0.6</v>
      </c>
      <c r="U186" s="1">
        <f t="shared" si="5"/>
        <v>1</v>
      </c>
    </row>
    <row r="187" spans="1:21" x14ac:dyDescent="0.25">
      <c r="A187" s="92">
        <v>27841</v>
      </c>
      <c r="B187" s="83" t="s">
        <v>980</v>
      </c>
      <c r="C187" s="85" t="s">
        <v>3524</v>
      </c>
      <c r="D187" s="86">
        <v>1240</v>
      </c>
      <c r="E187" s="85">
        <v>33</v>
      </c>
      <c r="F187" s="85">
        <v>695.74249999999995</v>
      </c>
      <c r="G187" s="90">
        <v>0.57640000000000002</v>
      </c>
      <c r="H187" s="85">
        <v>0.58179999999999998</v>
      </c>
      <c r="I187" s="85">
        <v>0.49840000000000001</v>
      </c>
      <c r="J187" s="85">
        <v>0.60260000000000002</v>
      </c>
      <c r="K187" s="85">
        <v>0.47010000000000002</v>
      </c>
      <c r="L187" s="85">
        <v>0.83550000000000002</v>
      </c>
      <c r="M187" s="85">
        <v>0.65190000000000003</v>
      </c>
      <c r="N187" s="85">
        <v>0.72809999999999997</v>
      </c>
      <c r="O187" s="85">
        <v>0.59319999999999995</v>
      </c>
      <c r="P187" s="85">
        <v>0.5827</v>
      </c>
      <c r="Q187" s="85">
        <v>0.56659999999999999</v>
      </c>
      <c r="R187" s="85">
        <v>0.50780000000000003</v>
      </c>
      <c r="S187" s="85">
        <v>0.4289</v>
      </c>
      <c r="T187" s="2">
        <f t="shared" si="4"/>
        <v>0.6</v>
      </c>
      <c r="U187" s="1">
        <f t="shared" si="5"/>
        <v>0</v>
      </c>
    </row>
    <row r="188" spans="1:21" x14ac:dyDescent="0.25">
      <c r="A188" s="92">
        <v>10667</v>
      </c>
      <c r="B188" s="83" t="s">
        <v>950</v>
      </c>
      <c r="C188" s="85" t="s">
        <v>3525</v>
      </c>
      <c r="D188" s="86">
        <v>64688</v>
      </c>
      <c r="E188" s="85">
        <v>0</v>
      </c>
      <c r="F188" s="85">
        <v>0</v>
      </c>
      <c r="G188" s="143">
        <f>VLOOKUP($A188,ข้อมูลพื้นฐานรพ_สป_ณสค61!$C$2:$S$897,12,0)</f>
        <v>1.6508</v>
      </c>
      <c r="H188" s="85">
        <v>0</v>
      </c>
      <c r="I188" s="85">
        <v>0</v>
      </c>
      <c r="J188" s="85">
        <v>0</v>
      </c>
      <c r="K188" s="85">
        <v>0</v>
      </c>
      <c r="L188" s="85">
        <v>0</v>
      </c>
      <c r="M188" s="85">
        <v>0</v>
      </c>
      <c r="N188" s="85">
        <v>0</v>
      </c>
      <c r="O188" s="85">
        <v>0</v>
      </c>
      <c r="P188" s="85">
        <v>0</v>
      </c>
      <c r="Q188" s="85">
        <v>0</v>
      </c>
      <c r="R188" s="85">
        <v>0</v>
      </c>
      <c r="S188" s="85">
        <v>0</v>
      </c>
      <c r="T188" s="2">
        <f t="shared" si="4"/>
        <v>1.6</v>
      </c>
      <c r="U188" s="1">
        <f t="shared" si="5"/>
        <v>1</v>
      </c>
    </row>
    <row r="189" spans="1:21" x14ac:dyDescent="0.25">
      <c r="A189" s="92">
        <v>10895</v>
      </c>
      <c r="B189" s="83" t="s">
        <v>954</v>
      </c>
      <c r="C189" s="85" t="s">
        <v>3526</v>
      </c>
      <c r="D189" s="86">
        <v>11429</v>
      </c>
      <c r="E189" s="85">
        <v>1</v>
      </c>
      <c r="F189" s="87">
        <v>7474.0666000000001</v>
      </c>
      <c r="G189" s="90">
        <v>0.65400000000000003</v>
      </c>
      <c r="H189" s="85">
        <v>0.62490000000000001</v>
      </c>
      <c r="I189" s="85">
        <v>0.70669999999999999</v>
      </c>
      <c r="J189" s="85">
        <v>0.66849999999999998</v>
      </c>
      <c r="K189" s="85">
        <v>0.67310000000000003</v>
      </c>
      <c r="L189" s="85">
        <v>0.66649999999999998</v>
      </c>
      <c r="M189" s="85">
        <v>0.6361</v>
      </c>
      <c r="N189" s="85">
        <v>0.70079999999999998</v>
      </c>
      <c r="O189" s="85">
        <v>0.67589999999999995</v>
      </c>
      <c r="P189" s="85">
        <v>0.6452</v>
      </c>
      <c r="Q189" s="85">
        <v>0.70889999999999997</v>
      </c>
      <c r="R189" s="85">
        <v>0.46</v>
      </c>
      <c r="S189" s="85">
        <v>0.67420000000000002</v>
      </c>
      <c r="T189" s="2">
        <f t="shared" si="4"/>
        <v>0.6</v>
      </c>
      <c r="U189" s="1">
        <f t="shared" si="5"/>
        <v>1</v>
      </c>
    </row>
    <row r="190" spans="1:21" x14ac:dyDescent="0.25">
      <c r="A190" s="92">
        <v>10896</v>
      </c>
      <c r="B190" s="83" t="s">
        <v>958</v>
      </c>
      <c r="C190" s="85" t="s">
        <v>3527</v>
      </c>
      <c r="D190" s="86">
        <v>6229</v>
      </c>
      <c r="E190" s="85">
        <v>13</v>
      </c>
      <c r="F190" s="87">
        <v>3698.9436999999998</v>
      </c>
      <c r="G190" s="90">
        <v>0.59509999999999996</v>
      </c>
      <c r="H190" s="85">
        <v>0.68340000000000001</v>
      </c>
      <c r="I190" s="85">
        <v>0.66320000000000001</v>
      </c>
      <c r="J190" s="85">
        <v>0.58199999999999996</v>
      </c>
      <c r="K190" s="85">
        <v>0.5988</v>
      </c>
      <c r="L190" s="85">
        <v>0.57550000000000001</v>
      </c>
      <c r="M190" s="85">
        <v>0.7964</v>
      </c>
      <c r="N190" s="85">
        <v>0.60809999999999997</v>
      </c>
      <c r="O190" s="85">
        <v>0.65400000000000003</v>
      </c>
      <c r="P190" s="85">
        <v>0.5504</v>
      </c>
      <c r="Q190" s="85">
        <v>0.51549999999999996</v>
      </c>
      <c r="R190" s="85">
        <v>0.4597</v>
      </c>
      <c r="S190" s="85">
        <v>0.54890000000000005</v>
      </c>
      <c r="T190" s="2">
        <f t="shared" si="4"/>
        <v>0.6</v>
      </c>
      <c r="U190" s="1">
        <f t="shared" si="5"/>
        <v>0</v>
      </c>
    </row>
    <row r="191" spans="1:21" x14ac:dyDescent="0.25">
      <c r="A191" s="92">
        <v>10897</v>
      </c>
      <c r="B191" s="83" t="s">
        <v>1013</v>
      </c>
      <c r="C191" s="85" t="s">
        <v>3528</v>
      </c>
      <c r="D191" s="86">
        <v>28607</v>
      </c>
      <c r="E191" s="85">
        <v>381</v>
      </c>
      <c r="F191" s="87">
        <v>31391.109899999999</v>
      </c>
      <c r="G191" s="90">
        <v>1.1121000000000001</v>
      </c>
      <c r="H191" s="85">
        <v>1.0458000000000001</v>
      </c>
      <c r="I191" s="85">
        <v>1.1012999999999999</v>
      </c>
      <c r="J191" s="85">
        <v>1.1132</v>
      </c>
      <c r="K191" s="85">
        <v>1.0662</v>
      </c>
      <c r="L191" s="85">
        <v>1.0824</v>
      </c>
      <c r="M191" s="85">
        <v>1.1460999999999999</v>
      </c>
      <c r="N191" s="85">
        <v>1.1243000000000001</v>
      </c>
      <c r="O191" s="85">
        <v>0.96340000000000003</v>
      </c>
      <c r="P191" s="85">
        <v>1.1119000000000001</v>
      </c>
      <c r="Q191" s="85">
        <v>1.2076</v>
      </c>
      <c r="R191" s="85">
        <v>1.1380999999999999</v>
      </c>
      <c r="S191" s="85">
        <v>1.1267</v>
      </c>
      <c r="T191" s="2">
        <f t="shared" si="4"/>
        <v>1.2</v>
      </c>
      <c r="U191" s="1">
        <f t="shared" si="5"/>
        <v>0</v>
      </c>
    </row>
    <row r="192" spans="1:21" x14ac:dyDescent="0.25">
      <c r="A192" s="92">
        <v>10898</v>
      </c>
      <c r="B192" s="83" t="s">
        <v>958</v>
      </c>
      <c r="C192" s="85" t="s">
        <v>3529</v>
      </c>
      <c r="D192" s="86">
        <v>8411</v>
      </c>
      <c r="E192" s="85">
        <v>219</v>
      </c>
      <c r="F192" s="87">
        <v>4271.6786000000002</v>
      </c>
      <c r="G192" s="90">
        <v>0.52139999999999997</v>
      </c>
      <c r="H192" s="85">
        <v>0.5806</v>
      </c>
      <c r="I192" s="85">
        <v>0.52270000000000005</v>
      </c>
      <c r="J192" s="85">
        <v>0.56820000000000004</v>
      </c>
      <c r="K192" s="85">
        <v>0.53420000000000001</v>
      </c>
      <c r="L192" s="85">
        <v>0.52470000000000006</v>
      </c>
      <c r="M192" s="85">
        <v>0.53959999999999997</v>
      </c>
      <c r="N192" s="85">
        <v>0.63739999999999997</v>
      </c>
      <c r="O192" s="85">
        <v>0.61860000000000004</v>
      </c>
      <c r="P192" s="85">
        <v>0.57440000000000002</v>
      </c>
      <c r="Q192" s="85">
        <v>0.54330000000000001</v>
      </c>
      <c r="R192" s="85">
        <v>0.38800000000000001</v>
      </c>
      <c r="S192" s="85">
        <v>0.1089</v>
      </c>
      <c r="T192" s="2">
        <f t="shared" si="4"/>
        <v>0.6</v>
      </c>
      <c r="U192" s="1">
        <f t="shared" si="5"/>
        <v>0</v>
      </c>
    </row>
    <row r="193" spans="1:21" x14ac:dyDescent="0.25">
      <c r="A193" s="92">
        <v>10899</v>
      </c>
      <c r="B193" s="83" t="s">
        <v>954</v>
      </c>
      <c r="C193" s="85" t="s">
        <v>3530</v>
      </c>
      <c r="D193" s="86">
        <v>8246</v>
      </c>
      <c r="E193" s="85">
        <v>134</v>
      </c>
      <c r="F193" s="87">
        <v>6519.7536</v>
      </c>
      <c r="G193" s="90">
        <v>0.80369999999999997</v>
      </c>
      <c r="H193" s="85">
        <v>0.85970000000000002</v>
      </c>
      <c r="I193" s="85">
        <v>0.80659999999999998</v>
      </c>
      <c r="J193" s="85">
        <v>0.78649999999999998</v>
      </c>
      <c r="K193" s="85">
        <v>0.74450000000000005</v>
      </c>
      <c r="L193" s="85">
        <v>0.72819999999999996</v>
      </c>
      <c r="M193" s="85">
        <v>0.72409999999999997</v>
      </c>
      <c r="N193" s="85">
        <v>0.82679999999999998</v>
      </c>
      <c r="O193" s="85">
        <v>0.85389999999999999</v>
      </c>
      <c r="P193" s="85">
        <v>0.89139999999999997</v>
      </c>
      <c r="Q193" s="85">
        <v>0.76670000000000005</v>
      </c>
      <c r="R193" s="85">
        <v>0.85389999999999999</v>
      </c>
      <c r="S193" s="85">
        <v>0.79810000000000003</v>
      </c>
      <c r="T193" s="2">
        <f t="shared" si="4"/>
        <v>0.6</v>
      </c>
      <c r="U193" s="1">
        <f t="shared" si="5"/>
        <v>1</v>
      </c>
    </row>
    <row r="194" spans="1:21" x14ac:dyDescent="0.25">
      <c r="A194" s="92">
        <v>10900</v>
      </c>
      <c r="B194" s="83" t="s">
        <v>961</v>
      </c>
      <c r="C194" s="85" t="s">
        <v>3531</v>
      </c>
      <c r="D194" s="86">
        <v>11043</v>
      </c>
      <c r="E194" s="85">
        <v>186</v>
      </c>
      <c r="F194" s="87">
        <v>5154.2569999999996</v>
      </c>
      <c r="G194" s="90">
        <v>0.47470000000000001</v>
      </c>
      <c r="H194" s="85">
        <v>0.66279999999999994</v>
      </c>
      <c r="I194" s="85">
        <v>0.69440000000000002</v>
      </c>
      <c r="J194" s="85">
        <v>0.70520000000000005</v>
      </c>
      <c r="K194" s="85">
        <v>0.61890000000000001</v>
      </c>
      <c r="L194" s="85">
        <v>0.63339999999999996</v>
      </c>
      <c r="M194" s="85">
        <v>0.52539999999999998</v>
      </c>
      <c r="N194" s="85">
        <v>0.3286</v>
      </c>
      <c r="O194" s="85">
        <v>0.52210000000000001</v>
      </c>
      <c r="P194" s="85">
        <v>0.40029999999999999</v>
      </c>
      <c r="Q194" s="85">
        <v>0.15570000000000001</v>
      </c>
      <c r="R194" s="85">
        <v>0.2346</v>
      </c>
      <c r="S194" s="85">
        <v>0.2225</v>
      </c>
      <c r="T194" s="2">
        <f t="shared" si="4"/>
        <v>0.8</v>
      </c>
      <c r="U194" s="1">
        <f t="shared" si="5"/>
        <v>0</v>
      </c>
    </row>
    <row r="195" spans="1:21" x14ac:dyDescent="0.25">
      <c r="A195" s="92">
        <v>10901</v>
      </c>
      <c r="B195" s="83" t="s">
        <v>958</v>
      </c>
      <c r="C195" s="85" t="s">
        <v>3532</v>
      </c>
      <c r="D195" s="86">
        <v>5583</v>
      </c>
      <c r="E195" s="85">
        <v>462</v>
      </c>
      <c r="F195" s="87">
        <v>3043.8364000000001</v>
      </c>
      <c r="G195" s="90">
        <v>0.59440000000000004</v>
      </c>
      <c r="H195" s="85">
        <v>0.62670000000000003</v>
      </c>
      <c r="I195" s="85">
        <v>0.62060000000000004</v>
      </c>
      <c r="J195" s="85">
        <v>0.62450000000000006</v>
      </c>
      <c r="K195" s="85">
        <v>0.59940000000000004</v>
      </c>
      <c r="L195" s="85">
        <v>0.62470000000000003</v>
      </c>
      <c r="M195" s="85">
        <v>0.63800000000000001</v>
      </c>
      <c r="N195" s="85">
        <v>0.69379999999999997</v>
      </c>
      <c r="O195" s="85">
        <v>0.60070000000000001</v>
      </c>
      <c r="P195" s="85">
        <v>0.60389999999999999</v>
      </c>
      <c r="Q195" s="85">
        <v>0.54290000000000005</v>
      </c>
      <c r="R195" s="85">
        <v>0.46279999999999999</v>
      </c>
      <c r="S195" s="85">
        <v>0.47460000000000002</v>
      </c>
      <c r="T195" s="2">
        <f t="shared" si="4"/>
        <v>0.6</v>
      </c>
      <c r="U195" s="1">
        <f t="shared" si="5"/>
        <v>0</v>
      </c>
    </row>
    <row r="196" spans="1:21" x14ac:dyDescent="0.25">
      <c r="A196" s="92">
        <v>10902</v>
      </c>
      <c r="B196" s="83" t="s">
        <v>954</v>
      </c>
      <c r="C196" s="85" t="s">
        <v>3533</v>
      </c>
      <c r="D196" s="86">
        <v>6254</v>
      </c>
      <c r="E196" s="85">
        <v>143</v>
      </c>
      <c r="F196" s="87">
        <v>3354.5236</v>
      </c>
      <c r="G196" s="90">
        <v>0.54890000000000005</v>
      </c>
      <c r="H196" s="85">
        <v>0.58130000000000004</v>
      </c>
      <c r="I196" s="85">
        <v>0.56789999999999996</v>
      </c>
      <c r="J196" s="85">
        <v>0.60019999999999996</v>
      </c>
      <c r="K196" s="85">
        <v>0.54400000000000004</v>
      </c>
      <c r="L196" s="85">
        <v>0.55789999999999995</v>
      </c>
      <c r="M196" s="85">
        <v>0.57489999999999997</v>
      </c>
      <c r="N196" s="85">
        <v>0.59899999999999998</v>
      </c>
      <c r="O196" s="85">
        <v>0.51839999999999997</v>
      </c>
      <c r="P196" s="85">
        <v>0.53759999999999997</v>
      </c>
      <c r="Q196" s="85">
        <v>0.5675</v>
      </c>
      <c r="R196" s="85">
        <v>0.43099999999999999</v>
      </c>
      <c r="S196" s="85">
        <v>0.52</v>
      </c>
      <c r="T196" s="2">
        <f t="shared" ref="T196:T259" si="6">VLOOKUP($B196,$W$3:$AF$10,10,0)</f>
        <v>0.6</v>
      </c>
      <c r="U196" s="1">
        <f t="shared" ref="U196:U259" si="7">IF(G196&gt;=T196,1,0)</f>
        <v>0</v>
      </c>
    </row>
    <row r="197" spans="1:21" x14ac:dyDescent="0.25">
      <c r="A197" s="92">
        <v>10904</v>
      </c>
      <c r="B197" s="83" t="s">
        <v>961</v>
      </c>
      <c r="C197" s="85" t="s">
        <v>3534</v>
      </c>
      <c r="D197" s="86">
        <v>17424</v>
      </c>
      <c r="E197" s="85">
        <v>2</v>
      </c>
      <c r="F197" s="87">
        <v>10105.9733</v>
      </c>
      <c r="G197" s="90">
        <v>0.58009999999999995</v>
      </c>
      <c r="H197" s="85">
        <v>0.53900000000000003</v>
      </c>
      <c r="I197" s="85">
        <v>0.60840000000000005</v>
      </c>
      <c r="J197" s="85">
        <v>0.57969999999999999</v>
      </c>
      <c r="K197" s="85">
        <v>0.54239999999999999</v>
      </c>
      <c r="L197" s="85">
        <v>0.61260000000000003</v>
      </c>
      <c r="M197" s="85">
        <v>0.56159999999999999</v>
      </c>
      <c r="N197" s="85">
        <v>0.58940000000000003</v>
      </c>
      <c r="O197" s="85">
        <v>0.57640000000000002</v>
      </c>
      <c r="P197" s="85">
        <v>0.59019999999999995</v>
      </c>
      <c r="Q197" s="85">
        <v>0.59140000000000004</v>
      </c>
      <c r="R197" s="85">
        <v>0.60880000000000001</v>
      </c>
      <c r="S197" s="85">
        <v>0.60140000000000005</v>
      </c>
      <c r="T197" s="2">
        <f t="shared" si="6"/>
        <v>0.8</v>
      </c>
      <c r="U197" s="1">
        <f t="shared" si="7"/>
        <v>0</v>
      </c>
    </row>
    <row r="198" spans="1:21" x14ac:dyDescent="0.25">
      <c r="A198" s="92">
        <v>10905</v>
      </c>
      <c r="B198" s="83" t="s">
        <v>961</v>
      </c>
      <c r="C198" s="85" t="s">
        <v>3535</v>
      </c>
      <c r="D198" s="86">
        <v>7937</v>
      </c>
      <c r="E198" s="85">
        <v>53</v>
      </c>
      <c r="F198" s="87">
        <v>4907.6742999999997</v>
      </c>
      <c r="G198" s="90">
        <v>0.62250000000000005</v>
      </c>
      <c r="H198" s="85">
        <v>0.56669999999999998</v>
      </c>
      <c r="I198" s="85">
        <v>0.56479999999999997</v>
      </c>
      <c r="J198" s="85">
        <v>0.59540000000000004</v>
      </c>
      <c r="K198" s="85">
        <v>0.59399999999999997</v>
      </c>
      <c r="L198" s="85">
        <v>0.58299999999999996</v>
      </c>
      <c r="M198" s="85">
        <v>0.58120000000000005</v>
      </c>
      <c r="N198" s="85">
        <v>0.75900000000000001</v>
      </c>
      <c r="O198" s="85">
        <v>0.59040000000000004</v>
      </c>
      <c r="P198" s="85">
        <v>0.62380000000000002</v>
      </c>
      <c r="Q198" s="85">
        <v>0.67559999999999998</v>
      </c>
      <c r="R198" s="85">
        <v>0.65649999999999997</v>
      </c>
      <c r="S198" s="85">
        <v>0.64349999999999996</v>
      </c>
      <c r="T198" s="2">
        <f t="shared" si="6"/>
        <v>0.8</v>
      </c>
      <c r="U198" s="1">
        <f t="shared" si="7"/>
        <v>0</v>
      </c>
    </row>
    <row r="199" spans="1:21" x14ac:dyDescent="0.25">
      <c r="A199" s="92">
        <v>10906</v>
      </c>
      <c r="B199" s="83" t="s">
        <v>958</v>
      </c>
      <c r="C199" s="85" t="s">
        <v>3536</v>
      </c>
      <c r="D199" s="86">
        <v>4267</v>
      </c>
      <c r="E199" s="85">
        <v>15</v>
      </c>
      <c r="F199" s="87">
        <v>2235.7953000000002</v>
      </c>
      <c r="G199" s="90">
        <v>0.52580000000000005</v>
      </c>
      <c r="H199" s="85">
        <v>0.48470000000000002</v>
      </c>
      <c r="I199" s="85">
        <v>0.47470000000000001</v>
      </c>
      <c r="J199" s="85">
        <v>0.55279999999999996</v>
      </c>
      <c r="K199" s="85">
        <v>0.55489999999999995</v>
      </c>
      <c r="L199" s="85">
        <v>0.56820000000000004</v>
      </c>
      <c r="M199" s="85">
        <v>0.50819999999999999</v>
      </c>
      <c r="N199" s="85">
        <v>0.54669999999999996</v>
      </c>
      <c r="O199" s="85">
        <v>0.48749999999999999</v>
      </c>
      <c r="P199" s="85">
        <v>0.53539999999999999</v>
      </c>
      <c r="Q199" s="85">
        <v>0.52390000000000003</v>
      </c>
      <c r="R199" s="85">
        <v>0.47220000000000001</v>
      </c>
      <c r="S199" s="85">
        <v>0.62219999999999998</v>
      </c>
      <c r="T199" s="2">
        <f t="shared" si="6"/>
        <v>0.6</v>
      </c>
      <c r="U199" s="1">
        <f t="shared" si="7"/>
        <v>0</v>
      </c>
    </row>
    <row r="200" spans="1:21" x14ac:dyDescent="0.25">
      <c r="A200" s="92">
        <v>10907</v>
      </c>
      <c r="B200" s="83" t="s">
        <v>958</v>
      </c>
      <c r="C200" s="85" t="s">
        <v>3537</v>
      </c>
      <c r="D200" s="86">
        <v>2597</v>
      </c>
      <c r="E200" s="85">
        <v>15</v>
      </c>
      <c r="F200" s="87">
        <v>1470.2102</v>
      </c>
      <c r="G200" s="90">
        <v>0.56940000000000002</v>
      </c>
      <c r="H200" s="85">
        <v>0.61419999999999997</v>
      </c>
      <c r="I200" s="85">
        <v>0.65769999999999995</v>
      </c>
      <c r="J200" s="85">
        <v>0.58779999999999999</v>
      </c>
      <c r="K200" s="85">
        <v>0.58430000000000004</v>
      </c>
      <c r="L200" s="85">
        <v>0.65629999999999999</v>
      </c>
      <c r="M200" s="85">
        <v>0.42820000000000003</v>
      </c>
      <c r="N200" s="85">
        <v>0.54900000000000004</v>
      </c>
      <c r="O200" s="85">
        <v>0.4456</v>
      </c>
      <c r="P200" s="85">
        <v>0.52710000000000001</v>
      </c>
      <c r="Q200" s="85">
        <v>0.52090000000000003</v>
      </c>
      <c r="R200" s="85">
        <v>0.65480000000000005</v>
      </c>
      <c r="S200" s="85">
        <v>0.58120000000000005</v>
      </c>
      <c r="T200" s="2">
        <f t="shared" si="6"/>
        <v>0.6</v>
      </c>
      <c r="U200" s="1">
        <f t="shared" si="7"/>
        <v>0</v>
      </c>
    </row>
    <row r="201" spans="1:21" x14ac:dyDescent="0.25">
      <c r="A201" s="92">
        <v>10908</v>
      </c>
      <c r="B201" s="83" t="s">
        <v>958</v>
      </c>
      <c r="C201" s="85" t="s">
        <v>3538</v>
      </c>
      <c r="D201" s="86">
        <v>4508</v>
      </c>
      <c r="E201" s="85">
        <v>1</v>
      </c>
      <c r="F201" s="87">
        <v>2512.6287000000002</v>
      </c>
      <c r="G201" s="90">
        <v>0.5575</v>
      </c>
      <c r="H201" s="85">
        <v>0.55879999999999996</v>
      </c>
      <c r="I201" s="85">
        <v>0.58860000000000001</v>
      </c>
      <c r="J201" s="85">
        <v>0.58289999999999997</v>
      </c>
      <c r="K201" s="85">
        <v>0.54500000000000004</v>
      </c>
      <c r="L201" s="85">
        <v>0.50929999999999997</v>
      </c>
      <c r="M201" s="85">
        <v>0.56779999999999997</v>
      </c>
      <c r="N201" s="85">
        <v>0.56930000000000003</v>
      </c>
      <c r="O201" s="85">
        <v>0.61160000000000003</v>
      </c>
      <c r="P201" s="85">
        <v>0.51839999999999997</v>
      </c>
      <c r="Q201" s="85">
        <v>0.51329999999999998</v>
      </c>
      <c r="R201" s="85">
        <v>0.58260000000000001</v>
      </c>
      <c r="S201" s="85">
        <v>0.55249999999999999</v>
      </c>
      <c r="T201" s="2">
        <f t="shared" si="6"/>
        <v>0.6</v>
      </c>
      <c r="U201" s="1">
        <f t="shared" si="7"/>
        <v>0</v>
      </c>
    </row>
    <row r="202" spans="1:21" x14ac:dyDescent="0.25">
      <c r="A202" s="92">
        <v>10909</v>
      </c>
      <c r="B202" s="83" t="s">
        <v>958</v>
      </c>
      <c r="C202" s="85" t="s">
        <v>3539</v>
      </c>
      <c r="D202" s="86">
        <v>3616</v>
      </c>
      <c r="E202" s="85">
        <v>55</v>
      </c>
      <c r="F202" s="87">
        <v>1926.135</v>
      </c>
      <c r="G202" s="90">
        <v>0.54090000000000005</v>
      </c>
      <c r="H202" s="85">
        <v>0.50639999999999996</v>
      </c>
      <c r="I202" s="85">
        <v>0.54700000000000004</v>
      </c>
      <c r="J202" s="85">
        <v>0.54110000000000003</v>
      </c>
      <c r="K202" s="85">
        <v>0.55369999999999997</v>
      </c>
      <c r="L202" s="85">
        <v>0.52700000000000002</v>
      </c>
      <c r="M202" s="85">
        <v>0.60719999999999996</v>
      </c>
      <c r="N202" s="85">
        <v>0.55549999999999999</v>
      </c>
      <c r="O202" s="85">
        <v>0.58209999999999995</v>
      </c>
      <c r="P202" s="85">
        <v>0.58099999999999996</v>
      </c>
      <c r="Q202" s="85">
        <v>0.52339999999999998</v>
      </c>
      <c r="R202" s="85">
        <v>0.37169999999999997</v>
      </c>
      <c r="S202" s="85">
        <v>0.48849999999999999</v>
      </c>
      <c r="T202" s="2">
        <f t="shared" si="6"/>
        <v>0.6</v>
      </c>
      <c r="U202" s="1">
        <f t="shared" si="7"/>
        <v>0</v>
      </c>
    </row>
    <row r="203" spans="1:21" x14ac:dyDescent="0.25">
      <c r="A203" s="92">
        <v>10910</v>
      </c>
      <c r="B203" s="83" t="s">
        <v>958</v>
      </c>
      <c r="C203" s="85" t="s">
        <v>3540</v>
      </c>
      <c r="D203" s="86">
        <v>2782</v>
      </c>
      <c r="E203" s="85">
        <v>31</v>
      </c>
      <c r="F203" s="87">
        <v>1658.0491999999999</v>
      </c>
      <c r="G203" s="90">
        <v>0.60270000000000001</v>
      </c>
      <c r="H203" s="85">
        <v>0.61119999999999997</v>
      </c>
      <c r="I203" s="85">
        <v>0.63729999999999998</v>
      </c>
      <c r="J203" s="85">
        <v>0.69030000000000002</v>
      </c>
      <c r="K203" s="85">
        <v>0.70099999999999996</v>
      </c>
      <c r="L203" s="85">
        <v>0.64849999999999997</v>
      </c>
      <c r="M203" s="85">
        <v>0.60009999999999997</v>
      </c>
      <c r="N203" s="85">
        <v>0.64339999999999997</v>
      </c>
      <c r="O203" s="85">
        <v>0.60070000000000001</v>
      </c>
      <c r="P203" s="85">
        <v>0.55700000000000005</v>
      </c>
      <c r="Q203" s="85">
        <v>0.53749999999999998</v>
      </c>
      <c r="R203" s="85">
        <v>0.52239999999999998</v>
      </c>
      <c r="S203" s="85">
        <v>0.52829999999999999</v>
      </c>
      <c r="T203" s="2">
        <f t="shared" si="6"/>
        <v>0.6</v>
      </c>
      <c r="U203" s="1">
        <f t="shared" si="7"/>
        <v>1</v>
      </c>
    </row>
    <row r="204" spans="1:21" x14ac:dyDescent="0.25">
      <c r="A204" s="92">
        <v>10911</v>
      </c>
      <c r="B204" s="83" t="s">
        <v>958</v>
      </c>
      <c r="C204" s="85" t="s">
        <v>3541</v>
      </c>
      <c r="D204" s="86">
        <v>2647</v>
      </c>
      <c r="E204" s="85">
        <v>64</v>
      </c>
      <c r="F204" s="87">
        <v>1350.1755000000001</v>
      </c>
      <c r="G204" s="90">
        <v>0.52270000000000005</v>
      </c>
      <c r="H204" s="85">
        <v>0.52039999999999997</v>
      </c>
      <c r="I204" s="85">
        <v>0.52349999999999997</v>
      </c>
      <c r="J204" s="85">
        <v>0.57889999999999997</v>
      </c>
      <c r="K204" s="85">
        <v>0.46639999999999998</v>
      </c>
      <c r="L204" s="85">
        <v>0.51910000000000001</v>
      </c>
      <c r="M204" s="85">
        <v>0.50890000000000002</v>
      </c>
      <c r="N204" s="85">
        <v>0.53669999999999995</v>
      </c>
      <c r="O204" s="85">
        <v>0.52810000000000001</v>
      </c>
      <c r="P204" s="85">
        <v>0.55889999999999995</v>
      </c>
      <c r="Q204" s="85">
        <v>0.58040000000000003</v>
      </c>
      <c r="R204" s="85">
        <v>0.52439999999999998</v>
      </c>
      <c r="S204" s="85">
        <v>0.41689999999999999</v>
      </c>
      <c r="T204" s="2">
        <f t="shared" si="6"/>
        <v>0.6</v>
      </c>
      <c r="U204" s="1">
        <f t="shared" si="7"/>
        <v>0</v>
      </c>
    </row>
    <row r="205" spans="1:21" x14ac:dyDescent="0.25">
      <c r="A205" s="92">
        <v>10912</v>
      </c>
      <c r="B205" s="83" t="s">
        <v>958</v>
      </c>
      <c r="C205" s="85" t="s">
        <v>3542</v>
      </c>
      <c r="D205" s="86">
        <v>3340</v>
      </c>
      <c r="E205" s="85">
        <v>27</v>
      </c>
      <c r="F205" s="87">
        <v>1923.3313000000001</v>
      </c>
      <c r="G205" s="90">
        <v>0.58050000000000002</v>
      </c>
      <c r="H205" s="85">
        <v>0.55120000000000002</v>
      </c>
      <c r="I205" s="85">
        <v>0.64810000000000001</v>
      </c>
      <c r="J205" s="85">
        <v>0.62629999999999997</v>
      </c>
      <c r="K205" s="85">
        <v>0.623</v>
      </c>
      <c r="L205" s="85">
        <v>0.5766</v>
      </c>
      <c r="M205" s="85">
        <v>0.57320000000000004</v>
      </c>
      <c r="N205" s="85">
        <v>0.60589999999999999</v>
      </c>
      <c r="O205" s="85">
        <v>0.56030000000000002</v>
      </c>
      <c r="P205" s="85">
        <v>0.61309999999999998</v>
      </c>
      <c r="Q205" s="85">
        <v>0.55020000000000002</v>
      </c>
      <c r="R205" s="85">
        <v>0.5464</v>
      </c>
      <c r="S205" s="85">
        <v>0.52739999999999998</v>
      </c>
      <c r="T205" s="2">
        <f t="shared" si="6"/>
        <v>0.6</v>
      </c>
      <c r="U205" s="1">
        <f t="shared" si="7"/>
        <v>0</v>
      </c>
    </row>
    <row r="206" spans="1:21" x14ac:dyDescent="0.25">
      <c r="A206" s="92">
        <v>10913</v>
      </c>
      <c r="B206" s="83" t="s">
        <v>958</v>
      </c>
      <c r="C206" s="85" t="s">
        <v>3543</v>
      </c>
      <c r="D206" s="86">
        <v>3439</v>
      </c>
      <c r="E206" s="85">
        <v>5</v>
      </c>
      <c r="F206" s="87">
        <v>1969.3583000000001</v>
      </c>
      <c r="G206" s="90">
        <v>0.57350000000000001</v>
      </c>
      <c r="H206" s="85">
        <v>0.57579999999999998</v>
      </c>
      <c r="I206" s="85">
        <v>0.59260000000000002</v>
      </c>
      <c r="J206" s="85">
        <v>0.5897</v>
      </c>
      <c r="K206" s="85">
        <v>0.59830000000000005</v>
      </c>
      <c r="L206" s="85">
        <v>0.48670000000000002</v>
      </c>
      <c r="M206" s="85">
        <v>0.59470000000000001</v>
      </c>
      <c r="N206" s="85">
        <v>0.58830000000000005</v>
      </c>
      <c r="O206" s="85">
        <v>0.59699999999999998</v>
      </c>
      <c r="P206" s="85">
        <v>0.56120000000000003</v>
      </c>
      <c r="Q206" s="85">
        <v>0.53169999999999995</v>
      </c>
      <c r="R206" s="85">
        <v>0.6109</v>
      </c>
      <c r="S206" s="85">
        <v>0.54900000000000004</v>
      </c>
      <c r="T206" s="2">
        <f t="shared" si="6"/>
        <v>0.6</v>
      </c>
      <c r="U206" s="1">
        <f t="shared" si="7"/>
        <v>0</v>
      </c>
    </row>
    <row r="207" spans="1:21" x14ac:dyDescent="0.25">
      <c r="A207" s="92">
        <v>10914</v>
      </c>
      <c r="B207" s="83" t="s">
        <v>958</v>
      </c>
      <c r="C207" s="85" t="s">
        <v>3544</v>
      </c>
      <c r="D207" s="86">
        <v>3640</v>
      </c>
      <c r="E207" s="85">
        <v>12</v>
      </c>
      <c r="F207" s="87">
        <v>1861.4934000000001</v>
      </c>
      <c r="G207" s="90">
        <v>0.5131</v>
      </c>
      <c r="H207" s="85">
        <v>0.63560000000000005</v>
      </c>
      <c r="I207" s="85">
        <v>0.60009999999999997</v>
      </c>
      <c r="J207" s="85">
        <v>0.4713</v>
      </c>
      <c r="K207" s="85">
        <v>0.4839</v>
      </c>
      <c r="L207" s="85">
        <v>0.4733</v>
      </c>
      <c r="M207" s="85">
        <v>0.50470000000000004</v>
      </c>
      <c r="N207" s="85">
        <v>0.51990000000000003</v>
      </c>
      <c r="O207" s="85">
        <v>0.56999999999999995</v>
      </c>
      <c r="P207" s="85">
        <v>0.49919999999999998</v>
      </c>
      <c r="Q207" s="85">
        <v>0.45639999999999997</v>
      </c>
      <c r="R207" s="85">
        <v>0.49249999999999999</v>
      </c>
      <c r="S207" s="85">
        <v>0.48359999999999997</v>
      </c>
      <c r="T207" s="2">
        <f t="shared" si="6"/>
        <v>0.6</v>
      </c>
      <c r="U207" s="1">
        <f t="shared" si="7"/>
        <v>0</v>
      </c>
    </row>
    <row r="208" spans="1:21" x14ac:dyDescent="0.25">
      <c r="A208" s="92">
        <v>11619</v>
      </c>
      <c r="B208" s="83" t="s">
        <v>958</v>
      </c>
      <c r="C208" s="85" t="s">
        <v>3545</v>
      </c>
      <c r="D208" s="86">
        <v>2968</v>
      </c>
      <c r="E208" s="85">
        <v>19</v>
      </c>
      <c r="F208" s="87">
        <v>1536.123</v>
      </c>
      <c r="G208" s="90">
        <v>0.52090000000000003</v>
      </c>
      <c r="H208" s="85">
        <v>0.63939999999999997</v>
      </c>
      <c r="I208" s="85">
        <v>0.56879999999999997</v>
      </c>
      <c r="J208" s="85">
        <v>0.54559999999999997</v>
      </c>
      <c r="K208" s="85">
        <v>0.50180000000000002</v>
      </c>
      <c r="L208" s="85">
        <v>0.5927</v>
      </c>
      <c r="M208" s="85">
        <v>0.5151</v>
      </c>
      <c r="N208" s="85">
        <v>0.54459999999999997</v>
      </c>
      <c r="O208" s="85">
        <v>0.51300000000000001</v>
      </c>
      <c r="P208" s="85">
        <v>0.53110000000000002</v>
      </c>
      <c r="Q208" s="85">
        <v>0.47639999999999999</v>
      </c>
      <c r="R208" s="85">
        <v>0.36870000000000003</v>
      </c>
      <c r="S208" s="85">
        <v>0.39560000000000001</v>
      </c>
      <c r="T208" s="2">
        <f t="shared" si="6"/>
        <v>0.6</v>
      </c>
      <c r="U208" s="1">
        <f t="shared" si="7"/>
        <v>0</v>
      </c>
    </row>
    <row r="209" spans="1:21" x14ac:dyDescent="0.25">
      <c r="A209" s="92">
        <v>23578</v>
      </c>
      <c r="B209" s="83" t="s">
        <v>980</v>
      </c>
      <c r="C209" s="85" t="s">
        <v>3546</v>
      </c>
      <c r="D209" s="86">
        <v>2962</v>
      </c>
      <c r="E209" s="85">
        <v>33</v>
      </c>
      <c r="F209" s="87">
        <v>1664.7991999999999</v>
      </c>
      <c r="G209" s="90">
        <v>0.56840000000000002</v>
      </c>
      <c r="H209" s="85">
        <v>0.57909999999999995</v>
      </c>
      <c r="I209" s="85">
        <v>0.58420000000000005</v>
      </c>
      <c r="J209" s="85">
        <v>0.55189999999999995</v>
      </c>
      <c r="K209" s="85">
        <v>0.5867</v>
      </c>
      <c r="L209" s="85">
        <v>0.58860000000000001</v>
      </c>
      <c r="M209" s="85">
        <v>0.56630000000000003</v>
      </c>
      <c r="N209" s="85">
        <v>0.52980000000000005</v>
      </c>
      <c r="O209" s="85">
        <v>0.52739999999999998</v>
      </c>
      <c r="P209" s="85">
        <v>0.59060000000000001</v>
      </c>
      <c r="Q209" s="85">
        <v>0.57920000000000005</v>
      </c>
      <c r="R209" s="85">
        <v>0.51400000000000001</v>
      </c>
      <c r="S209" s="85">
        <v>0.57050000000000001</v>
      </c>
      <c r="T209" s="2">
        <f t="shared" si="6"/>
        <v>0.6</v>
      </c>
      <c r="U209" s="1">
        <f t="shared" si="7"/>
        <v>0</v>
      </c>
    </row>
    <row r="210" spans="1:21" x14ac:dyDescent="0.25">
      <c r="A210" s="92">
        <v>28020</v>
      </c>
      <c r="B210" s="83" t="s">
        <v>980</v>
      </c>
      <c r="C210" s="85" t="s">
        <v>3547</v>
      </c>
      <c r="D210" s="86">
        <v>4526</v>
      </c>
      <c r="E210" s="85">
        <v>9</v>
      </c>
      <c r="F210" s="87">
        <v>2535.0146</v>
      </c>
      <c r="G210" s="90">
        <v>0.56120000000000003</v>
      </c>
      <c r="H210" s="85">
        <v>0.62680000000000002</v>
      </c>
      <c r="I210" s="85">
        <v>0.66320000000000001</v>
      </c>
      <c r="J210" s="85">
        <v>0.5716</v>
      </c>
      <c r="K210" s="85">
        <v>0.55559999999999998</v>
      </c>
      <c r="L210" s="85">
        <v>0.51470000000000005</v>
      </c>
      <c r="M210" s="85">
        <v>0.58240000000000003</v>
      </c>
      <c r="N210" s="85">
        <v>0.53959999999999997</v>
      </c>
      <c r="O210" s="85">
        <v>0.62829999999999997</v>
      </c>
      <c r="P210" s="85">
        <v>0.55679999999999996</v>
      </c>
      <c r="Q210" s="85">
        <v>0.37080000000000002</v>
      </c>
      <c r="R210" s="85">
        <v>0.58709999999999996</v>
      </c>
      <c r="S210" s="85">
        <v>0.58450000000000002</v>
      </c>
      <c r="T210" s="2">
        <f t="shared" si="6"/>
        <v>0.6</v>
      </c>
      <c r="U210" s="1">
        <f t="shared" si="7"/>
        <v>0</v>
      </c>
    </row>
    <row r="211" spans="1:21" x14ac:dyDescent="0.25">
      <c r="A211" s="92">
        <v>10668</v>
      </c>
      <c r="B211" s="83" t="s">
        <v>950</v>
      </c>
      <c r="C211" s="85" t="s">
        <v>3548</v>
      </c>
      <c r="D211" s="86">
        <v>63284</v>
      </c>
      <c r="E211" s="85">
        <v>11</v>
      </c>
      <c r="F211" s="87">
        <v>101497.4047</v>
      </c>
      <c r="G211" s="90">
        <v>1.6041000000000001</v>
      </c>
      <c r="H211" s="85">
        <v>1.5481</v>
      </c>
      <c r="I211" s="85">
        <v>1.6427</v>
      </c>
      <c r="J211" s="85">
        <v>1.6732</v>
      </c>
      <c r="K211" s="85">
        <v>1.6589</v>
      </c>
      <c r="L211" s="85">
        <v>1.3983000000000001</v>
      </c>
      <c r="M211" s="85">
        <v>1.6927000000000001</v>
      </c>
      <c r="N211" s="85">
        <v>1.7110000000000001</v>
      </c>
      <c r="O211" s="85">
        <v>1.6877</v>
      </c>
      <c r="P211" s="85">
        <v>1.61</v>
      </c>
      <c r="Q211" s="85">
        <v>1.5927</v>
      </c>
      <c r="R211" s="85">
        <v>1.5387999999999999</v>
      </c>
      <c r="S211" s="85">
        <v>1.5106999999999999</v>
      </c>
      <c r="T211" s="2">
        <f t="shared" si="6"/>
        <v>1.6</v>
      </c>
      <c r="U211" s="1">
        <f t="shared" si="7"/>
        <v>1</v>
      </c>
    </row>
    <row r="212" spans="1:21" x14ac:dyDescent="0.25">
      <c r="A212" s="92">
        <v>10915</v>
      </c>
      <c r="B212" s="83" t="s">
        <v>958</v>
      </c>
      <c r="C212" s="85" t="s">
        <v>3549</v>
      </c>
      <c r="D212" s="86">
        <v>7968</v>
      </c>
      <c r="E212" s="85">
        <v>164</v>
      </c>
      <c r="F212" s="87">
        <v>4594.8675999999996</v>
      </c>
      <c r="G212" s="90">
        <v>0.58879999999999999</v>
      </c>
      <c r="H212" s="85">
        <v>0.57369999999999999</v>
      </c>
      <c r="I212" s="85">
        <v>0.59540000000000004</v>
      </c>
      <c r="J212" s="85">
        <v>0.54239999999999999</v>
      </c>
      <c r="K212" s="85">
        <v>0.58140000000000003</v>
      </c>
      <c r="L212" s="85">
        <v>0.59289999999999998</v>
      </c>
      <c r="M212" s="85">
        <v>0.59240000000000004</v>
      </c>
      <c r="N212" s="85">
        <v>0.55559999999999998</v>
      </c>
      <c r="O212" s="85">
        <v>0.63400000000000001</v>
      </c>
      <c r="P212" s="85">
        <v>0.61119999999999997</v>
      </c>
      <c r="Q212" s="85">
        <v>0.58009999999999995</v>
      </c>
      <c r="R212" s="85">
        <v>0.59030000000000005</v>
      </c>
      <c r="S212" s="85">
        <v>0.5655</v>
      </c>
      <c r="T212" s="2">
        <f t="shared" si="6"/>
        <v>0.6</v>
      </c>
      <c r="U212" s="1">
        <f t="shared" si="7"/>
        <v>0</v>
      </c>
    </row>
    <row r="213" spans="1:21" x14ac:dyDescent="0.25">
      <c r="A213" s="92">
        <v>10916</v>
      </c>
      <c r="B213" s="83" t="s">
        <v>954</v>
      </c>
      <c r="C213" s="85" t="s">
        <v>3550</v>
      </c>
      <c r="D213" s="86">
        <v>11795</v>
      </c>
      <c r="E213" s="85">
        <v>224</v>
      </c>
      <c r="F213" s="87">
        <v>8022.1163999999999</v>
      </c>
      <c r="G213" s="90">
        <v>0.69330000000000003</v>
      </c>
      <c r="H213" s="85">
        <v>0.67279999999999995</v>
      </c>
      <c r="I213" s="85">
        <v>0.68079999999999996</v>
      </c>
      <c r="J213" s="85">
        <v>0.76490000000000002</v>
      </c>
      <c r="K213" s="85">
        <v>0.73340000000000005</v>
      </c>
      <c r="L213" s="85">
        <v>0.66710000000000003</v>
      </c>
      <c r="M213" s="85">
        <v>0.65939999999999999</v>
      </c>
      <c r="N213" s="85">
        <v>0.6986</v>
      </c>
      <c r="O213" s="85">
        <v>0.73199999999999998</v>
      </c>
      <c r="P213" s="85">
        <v>0.59719999999999995</v>
      </c>
      <c r="Q213" s="85">
        <v>0.70220000000000005</v>
      </c>
      <c r="R213" s="85">
        <v>0.73760000000000003</v>
      </c>
      <c r="S213" s="85">
        <v>0.6865</v>
      </c>
      <c r="T213" s="2">
        <f t="shared" si="6"/>
        <v>0.6</v>
      </c>
      <c r="U213" s="1">
        <f t="shared" si="7"/>
        <v>1</v>
      </c>
    </row>
    <row r="214" spans="1:21" x14ac:dyDescent="0.25">
      <c r="A214" s="92">
        <v>10917</v>
      </c>
      <c r="B214" s="83" t="s">
        <v>958</v>
      </c>
      <c r="C214" s="85" t="s">
        <v>3551</v>
      </c>
      <c r="D214" s="86">
        <v>5292</v>
      </c>
      <c r="E214" s="85">
        <v>13</v>
      </c>
      <c r="F214" s="87">
        <v>2787.8072000000002</v>
      </c>
      <c r="G214" s="90">
        <v>0.52810000000000001</v>
      </c>
      <c r="H214" s="85">
        <v>0.55400000000000005</v>
      </c>
      <c r="I214" s="85">
        <v>0.59</v>
      </c>
      <c r="J214" s="85">
        <v>0.57630000000000003</v>
      </c>
      <c r="K214" s="85">
        <v>0.52170000000000005</v>
      </c>
      <c r="L214" s="85">
        <v>0.48720000000000002</v>
      </c>
      <c r="M214" s="85">
        <v>0.50019999999999998</v>
      </c>
      <c r="N214" s="85">
        <v>0.56469999999999998</v>
      </c>
      <c r="O214" s="85">
        <v>0.51200000000000001</v>
      </c>
      <c r="P214" s="85">
        <v>0.66990000000000005</v>
      </c>
      <c r="Q214" s="85">
        <v>0.51119999999999999</v>
      </c>
      <c r="R214" s="85">
        <v>0.4819</v>
      </c>
      <c r="S214" s="85">
        <v>0.29320000000000002</v>
      </c>
      <c r="T214" s="2">
        <f t="shared" si="6"/>
        <v>0.6</v>
      </c>
      <c r="U214" s="1">
        <f t="shared" si="7"/>
        <v>0</v>
      </c>
    </row>
    <row r="215" spans="1:21" x14ac:dyDescent="0.25">
      <c r="A215" s="92">
        <v>10918</v>
      </c>
      <c r="B215" s="83" t="s">
        <v>987</v>
      </c>
      <c r="C215" s="85" t="s">
        <v>3552</v>
      </c>
      <c r="D215" s="86">
        <v>19123</v>
      </c>
      <c r="E215" s="85">
        <v>157</v>
      </c>
      <c r="F215" s="87">
        <v>13660.4944</v>
      </c>
      <c r="G215" s="90">
        <v>0.72030000000000005</v>
      </c>
      <c r="H215" s="85">
        <v>0.82330000000000003</v>
      </c>
      <c r="I215" s="85">
        <v>0.80269999999999997</v>
      </c>
      <c r="J215" s="85">
        <v>0.84660000000000002</v>
      </c>
      <c r="K215" s="85">
        <v>0.86990000000000001</v>
      </c>
      <c r="L215" s="85">
        <v>0.72619999999999996</v>
      </c>
      <c r="M215" s="85">
        <v>0.74880000000000002</v>
      </c>
      <c r="N215" s="85">
        <v>0.70989999999999998</v>
      </c>
      <c r="O215" s="85">
        <v>0.54039999999999999</v>
      </c>
      <c r="P215" s="85">
        <v>0.48680000000000001</v>
      </c>
      <c r="Q215" s="85">
        <v>0.84760000000000002</v>
      </c>
      <c r="R215" s="85">
        <v>0.2056</v>
      </c>
      <c r="S215" s="85">
        <v>0.91359999999999997</v>
      </c>
      <c r="T215" s="2">
        <f t="shared" si="6"/>
        <v>1</v>
      </c>
      <c r="U215" s="1">
        <f t="shared" si="7"/>
        <v>0</v>
      </c>
    </row>
    <row r="216" spans="1:21" x14ac:dyDescent="0.25">
      <c r="A216" s="92">
        <v>10919</v>
      </c>
      <c r="B216" s="83" t="s">
        <v>958</v>
      </c>
      <c r="C216" s="85" t="s">
        <v>3553</v>
      </c>
      <c r="D216" s="86">
        <v>6217</v>
      </c>
      <c r="E216" s="85">
        <v>113</v>
      </c>
      <c r="F216" s="87">
        <v>2963.8872999999999</v>
      </c>
      <c r="G216" s="90">
        <v>0.48559999999999998</v>
      </c>
      <c r="H216" s="85">
        <v>0.53890000000000005</v>
      </c>
      <c r="I216" s="85">
        <v>0.54510000000000003</v>
      </c>
      <c r="J216" s="85">
        <v>0.52729999999999999</v>
      </c>
      <c r="K216" s="85">
        <v>0.48449999999999999</v>
      </c>
      <c r="L216" s="85">
        <v>0.51919999999999999</v>
      </c>
      <c r="M216" s="85">
        <v>0.50549999999999995</v>
      </c>
      <c r="N216" s="85">
        <v>0.5494</v>
      </c>
      <c r="O216" s="85">
        <v>0.499</v>
      </c>
      <c r="P216" s="85">
        <v>0.51949999999999996</v>
      </c>
      <c r="Q216" s="85">
        <v>0.49070000000000003</v>
      </c>
      <c r="R216" s="85">
        <v>0.29980000000000001</v>
      </c>
      <c r="S216" s="85">
        <v>0.35959999999999998</v>
      </c>
      <c r="T216" s="2">
        <f t="shared" si="6"/>
        <v>0.6</v>
      </c>
      <c r="U216" s="1">
        <f t="shared" si="7"/>
        <v>0</v>
      </c>
    </row>
    <row r="217" spans="1:21" x14ac:dyDescent="0.25">
      <c r="A217" s="92">
        <v>10920</v>
      </c>
      <c r="B217" s="83" t="s">
        <v>961</v>
      </c>
      <c r="C217" s="85" t="s">
        <v>3554</v>
      </c>
      <c r="D217" s="86">
        <v>13981</v>
      </c>
      <c r="E217" s="85">
        <v>110</v>
      </c>
      <c r="F217" s="87">
        <v>8334.5476999999992</v>
      </c>
      <c r="G217" s="90">
        <v>0.60089999999999999</v>
      </c>
      <c r="H217" s="85">
        <v>0.63039999999999996</v>
      </c>
      <c r="I217" s="85">
        <v>0.61799999999999999</v>
      </c>
      <c r="J217" s="85">
        <v>0.63480000000000003</v>
      </c>
      <c r="K217" s="85">
        <v>0.60650000000000004</v>
      </c>
      <c r="L217" s="85">
        <v>0.58399999999999996</v>
      </c>
      <c r="M217" s="85">
        <v>0.52010000000000001</v>
      </c>
      <c r="N217" s="85">
        <v>0.58989999999999998</v>
      </c>
      <c r="O217" s="85">
        <v>0.58460000000000001</v>
      </c>
      <c r="P217" s="85">
        <v>0.60119999999999996</v>
      </c>
      <c r="Q217" s="85">
        <v>0.63880000000000003</v>
      </c>
      <c r="R217" s="85">
        <v>0.61460000000000004</v>
      </c>
      <c r="S217" s="85">
        <v>0.58779999999999999</v>
      </c>
      <c r="T217" s="2">
        <f t="shared" si="6"/>
        <v>0.8</v>
      </c>
      <c r="U217" s="1">
        <f t="shared" si="7"/>
        <v>0</v>
      </c>
    </row>
    <row r="218" spans="1:21" x14ac:dyDescent="0.25">
      <c r="A218" s="92">
        <v>10921</v>
      </c>
      <c r="B218" s="83" t="s">
        <v>958</v>
      </c>
      <c r="C218" s="85" t="s">
        <v>3555</v>
      </c>
      <c r="D218" s="86">
        <v>3501</v>
      </c>
      <c r="E218" s="85">
        <v>1</v>
      </c>
      <c r="F218" s="87">
        <v>1943.3815</v>
      </c>
      <c r="G218" s="90">
        <v>0.55530000000000002</v>
      </c>
      <c r="H218" s="85">
        <v>0.56159999999999999</v>
      </c>
      <c r="I218" s="85">
        <v>0.62090000000000001</v>
      </c>
      <c r="J218" s="85">
        <v>0.58960000000000001</v>
      </c>
      <c r="K218" s="85">
        <v>0.54079999999999995</v>
      </c>
      <c r="L218" s="85">
        <v>0.53480000000000005</v>
      </c>
      <c r="M218" s="85">
        <v>0.57089999999999996</v>
      </c>
      <c r="N218" s="85">
        <v>0.57020000000000004</v>
      </c>
      <c r="O218" s="85">
        <v>0.57669999999999999</v>
      </c>
      <c r="P218" s="85">
        <v>0.59399999999999997</v>
      </c>
      <c r="Q218" s="85">
        <v>0.52880000000000005</v>
      </c>
      <c r="R218" s="85">
        <v>0.4965</v>
      </c>
      <c r="S218" s="85">
        <v>0.53320000000000001</v>
      </c>
      <c r="T218" s="2">
        <f t="shared" si="6"/>
        <v>0.6</v>
      </c>
      <c r="U218" s="1">
        <f t="shared" si="7"/>
        <v>0</v>
      </c>
    </row>
    <row r="219" spans="1:21" x14ac:dyDescent="0.25">
      <c r="A219" s="92">
        <v>10922</v>
      </c>
      <c r="B219" s="83" t="s">
        <v>961</v>
      </c>
      <c r="C219" s="85" t="s">
        <v>3556</v>
      </c>
      <c r="D219" s="86">
        <v>25700</v>
      </c>
      <c r="E219" s="85">
        <v>135</v>
      </c>
      <c r="F219" s="87">
        <v>15692.910599999999</v>
      </c>
      <c r="G219" s="90">
        <v>0.61380000000000001</v>
      </c>
      <c r="H219" s="85">
        <v>0.62070000000000003</v>
      </c>
      <c r="I219" s="85">
        <v>0.66839999999999999</v>
      </c>
      <c r="J219" s="85">
        <v>0.66039999999999999</v>
      </c>
      <c r="K219" s="85">
        <v>0.58899999999999997</v>
      </c>
      <c r="L219" s="85">
        <v>0.58530000000000004</v>
      </c>
      <c r="M219" s="85">
        <v>0.59430000000000005</v>
      </c>
      <c r="N219" s="85">
        <v>0.63349999999999995</v>
      </c>
      <c r="O219" s="85">
        <v>0.65880000000000005</v>
      </c>
      <c r="P219" s="85">
        <v>0.64529999999999998</v>
      </c>
      <c r="Q219" s="85">
        <v>0.56389999999999996</v>
      </c>
      <c r="R219" s="85">
        <v>0.58979999999999999</v>
      </c>
      <c r="S219" s="85">
        <v>0.5887</v>
      </c>
      <c r="T219" s="2">
        <f t="shared" si="6"/>
        <v>0.8</v>
      </c>
      <c r="U219" s="1">
        <f t="shared" si="7"/>
        <v>0</v>
      </c>
    </row>
    <row r="220" spans="1:21" x14ac:dyDescent="0.25">
      <c r="A220" s="92">
        <v>10923</v>
      </c>
      <c r="B220" s="83" t="s">
        <v>961</v>
      </c>
      <c r="C220" s="85" t="s">
        <v>3557</v>
      </c>
      <c r="D220" s="86">
        <v>19446</v>
      </c>
      <c r="E220" s="85">
        <v>339</v>
      </c>
      <c r="F220" s="87">
        <v>10315.0735</v>
      </c>
      <c r="G220" s="90">
        <v>0.53990000000000005</v>
      </c>
      <c r="H220" s="85">
        <v>0.53210000000000002</v>
      </c>
      <c r="I220" s="85">
        <v>0.52280000000000004</v>
      </c>
      <c r="J220" s="85">
        <v>0.54110000000000003</v>
      </c>
      <c r="K220" s="85">
        <v>0.52929999999999999</v>
      </c>
      <c r="L220" s="85">
        <v>0.52610000000000001</v>
      </c>
      <c r="M220" s="85">
        <v>0.59509999999999996</v>
      </c>
      <c r="N220" s="85">
        <v>0.53869999999999996</v>
      </c>
      <c r="O220" s="85">
        <v>0.46539999999999998</v>
      </c>
      <c r="P220" s="85">
        <v>0.57499999999999996</v>
      </c>
      <c r="Q220" s="85">
        <v>0.54420000000000002</v>
      </c>
      <c r="R220" s="85">
        <v>0.56979999999999997</v>
      </c>
      <c r="S220" s="85">
        <v>0.53469999999999995</v>
      </c>
      <c r="T220" s="2">
        <f t="shared" si="6"/>
        <v>0.8</v>
      </c>
      <c r="U220" s="1">
        <f t="shared" si="7"/>
        <v>0</v>
      </c>
    </row>
    <row r="221" spans="1:21" x14ac:dyDescent="0.25">
      <c r="A221" s="92">
        <v>10924</v>
      </c>
      <c r="B221" s="83" t="s">
        <v>958</v>
      </c>
      <c r="C221" s="85" t="s">
        <v>3558</v>
      </c>
      <c r="D221" s="86">
        <v>13664</v>
      </c>
      <c r="E221" s="85">
        <v>334</v>
      </c>
      <c r="F221" s="87">
        <v>7762.2617</v>
      </c>
      <c r="G221" s="90">
        <v>0.58230000000000004</v>
      </c>
      <c r="H221" s="85">
        <v>0.63149999999999995</v>
      </c>
      <c r="I221" s="85">
        <v>0.61060000000000003</v>
      </c>
      <c r="J221" s="85">
        <v>0.59150000000000003</v>
      </c>
      <c r="K221" s="85">
        <v>0.56659999999999999</v>
      </c>
      <c r="L221" s="85">
        <v>0.63119999999999998</v>
      </c>
      <c r="M221" s="85">
        <v>0.61580000000000001</v>
      </c>
      <c r="N221" s="85">
        <v>0.61350000000000005</v>
      </c>
      <c r="O221" s="85">
        <v>0.57789999999999997</v>
      </c>
      <c r="P221" s="85">
        <v>0.57620000000000005</v>
      </c>
      <c r="Q221" s="85">
        <v>0.49740000000000001</v>
      </c>
      <c r="R221" s="85">
        <v>0.51690000000000003</v>
      </c>
      <c r="S221" s="85">
        <v>0.57840000000000003</v>
      </c>
      <c r="T221" s="2">
        <f t="shared" si="6"/>
        <v>0.6</v>
      </c>
      <c r="U221" s="1">
        <f t="shared" si="7"/>
        <v>0</v>
      </c>
    </row>
    <row r="222" spans="1:21" x14ac:dyDescent="0.25">
      <c r="A222" s="92">
        <v>10925</v>
      </c>
      <c r="B222" s="83" t="s">
        <v>958</v>
      </c>
      <c r="C222" s="85" t="s">
        <v>3559</v>
      </c>
      <c r="D222" s="86">
        <v>4466</v>
      </c>
      <c r="E222" s="85">
        <v>11</v>
      </c>
      <c r="F222" s="87">
        <v>2201.6241</v>
      </c>
      <c r="G222" s="90">
        <v>0.49419999999999997</v>
      </c>
      <c r="H222" s="85">
        <v>0.46899999999999997</v>
      </c>
      <c r="I222" s="85">
        <v>0.50070000000000003</v>
      </c>
      <c r="J222" s="85">
        <v>0.46510000000000001</v>
      </c>
      <c r="K222" s="85">
        <v>0.4496</v>
      </c>
      <c r="L222" s="85">
        <v>0.5232</v>
      </c>
      <c r="M222" s="85">
        <v>0.47870000000000001</v>
      </c>
      <c r="N222" s="85">
        <v>0.47820000000000001</v>
      </c>
      <c r="O222" s="85">
        <v>0.50639999999999996</v>
      </c>
      <c r="P222" s="85">
        <v>0.54259999999999997</v>
      </c>
      <c r="Q222" s="85">
        <v>0.501</v>
      </c>
      <c r="R222" s="85">
        <v>0.4793</v>
      </c>
      <c r="S222" s="85">
        <v>0.5363</v>
      </c>
      <c r="T222" s="2">
        <f t="shared" si="6"/>
        <v>0.6</v>
      </c>
      <c r="U222" s="1">
        <f t="shared" si="7"/>
        <v>0</v>
      </c>
    </row>
    <row r="223" spans="1:21" x14ac:dyDescent="0.25">
      <c r="A223" s="92">
        <v>10926</v>
      </c>
      <c r="B223" s="83" t="s">
        <v>958</v>
      </c>
      <c r="C223" s="85" t="s">
        <v>3560</v>
      </c>
      <c r="D223" s="86">
        <v>3075</v>
      </c>
      <c r="E223" s="85">
        <v>1</v>
      </c>
      <c r="F223" s="87">
        <v>1657.4212</v>
      </c>
      <c r="G223" s="90">
        <v>0.53920000000000001</v>
      </c>
      <c r="H223" s="85">
        <v>0.5444</v>
      </c>
      <c r="I223" s="85">
        <v>0.51649999999999996</v>
      </c>
      <c r="J223" s="85">
        <v>0.5575</v>
      </c>
      <c r="K223" s="85">
        <v>0.53939999999999999</v>
      </c>
      <c r="L223" s="85">
        <v>0.52580000000000005</v>
      </c>
      <c r="M223" s="85">
        <v>0.50449999999999995</v>
      </c>
      <c r="N223" s="85">
        <v>0.56789999999999996</v>
      </c>
      <c r="O223" s="85">
        <v>0.54820000000000002</v>
      </c>
      <c r="P223" s="85">
        <v>0.5504</v>
      </c>
      <c r="Q223" s="85">
        <v>0.56889999999999996</v>
      </c>
      <c r="R223" s="85">
        <v>0.53680000000000005</v>
      </c>
      <c r="S223" s="85">
        <v>0.50490000000000002</v>
      </c>
      <c r="T223" s="2">
        <f t="shared" si="6"/>
        <v>0.6</v>
      </c>
      <c r="U223" s="1">
        <f t="shared" si="7"/>
        <v>0</v>
      </c>
    </row>
    <row r="224" spans="1:21" ht="26.4" x14ac:dyDescent="0.25">
      <c r="A224" s="92">
        <v>22302</v>
      </c>
      <c r="B224" s="83" t="s">
        <v>958</v>
      </c>
      <c r="C224" s="85" t="s">
        <v>3561</v>
      </c>
      <c r="D224" s="86">
        <v>2969</v>
      </c>
      <c r="E224" s="85">
        <v>45</v>
      </c>
      <c r="F224" s="87">
        <v>1591.2872</v>
      </c>
      <c r="G224" s="90">
        <v>0.54420000000000002</v>
      </c>
      <c r="H224" s="85">
        <v>0.56020000000000003</v>
      </c>
      <c r="I224" s="85">
        <v>0.60609999999999997</v>
      </c>
      <c r="J224" s="85">
        <v>0.59909999999999997</v>
      </c>
      <c r="K224" s="85">
        <v>0.52869999999999995</v>
      </c>
      <c r="L224" s="85">
        <v>0.56499999999999995</v>
      </c>
      <c r="M224" s="85">
        <v>0.52569999999999995</v>
      </c>
      <c r="N224" s="85">
        <v>0.53939999999999999</v>
      </c>
      <c r="O224" s="85">
        <v>0.57399999999999995</v>
      </c>
      <c r="P224" s="85">
        <v>0.5121</v>
      </c>
      <c r="Q224" s="85">
        <v>0.62319999999999998</v>
      </c>
      <c r="R224" s="85">
        <v>0.47789999999999999</v>
      </c>
      <c r="S224" s="85">
        <v>0.45829999999999999</v>
      </c>
      <c r="T224" s="2">
        <f t="shared" si="6"/>
        <v>0.6</v>
      </c>
      <c r="U224" s="1">
        <f t="shared" si="7"/>
        <v>0</v>
      </c>
    </row>
    <row r="225" spans="1:21" x14ac:dyDescent="0.25">
      <c r="A225" s="92">
        <v>27842</v>
      </c>
      <c r="B225" s="83" t="s">
        <v>980</v>
      </c>
      <c r="C225" s="85" t="s">
        <v>3562</v>
      </c>
      <c r="D225" s="86">
        <v>1859</v>
      </c>
      <c r="E225" s="85">
        <v>187</v>
      </c>
      <c r="F225" s="85">
        <v>866.52160000000003</v>
      </c>
      <c r="G225" s="90">
        <v>0.51829999999999998</v>
      </c>
      <c r="H225" s="85">
        <v>0.60629999999999995</v>
      </c>
      <c r="I225" s="85">
        <v>0.48570000000000002</v>
      </c>
      <c r="J225" s="85">
        <v>0.54479999999999995</v>
      </c>
      <c r="K225" s="85">
        <v>0.47720000000000001</v>
      </c>
      <c r="L225" s="85">
        <v>0.60970000000000002</v>
      </c>
      <c r="M225" s="85">
        <v>0.51649999999999996</v>
      </c>
      <c r="N225" s="85">
        <v>0.46579999999999999</v>
      </c>
      <c r="O225" s="85">
        <v>0.54349999999999998</v>
      </c>
      <c r="P225" s="85">
        <v>0.41549999999999998</v>
      </c>
      <c r="Q225" s="85">
        <v>0.49349999999999999</v>
      </c>
      <c r="R225" s="85">
        <v>0.54749999999999999</v>
      </c>
      <c r="S225" s="85">
        <v>0.46060000000000001</v>
      </c>
      <c r="T225" s="2">
        <f t="shared" si="6"/>
        <v>0.6</v>
      </c>
      <c r="U225" s="1">
        <f t="shared" si="7"/>
        <v>0</v>
      </c>
    </row>
    <row r="226" spans="1:21" x14ac:dyDescent="0.25">
      <c r="A226" s="92">
        <v>27843</v>
      </c>
      <c r="B226" s="83" t="s">
        <v>958</v>
      </c>
      <c r="C226" s="85" t="s">
        <v>3563</v>
      </c>
      <c r="D226" s="86">
        <v>3232</v>
      </c>
      <c r="E226" s="85">
        <v>143</v>
      </c>
      <c r="F226" s="87">
        <v>1506.1094000000001</v>
      </c>
      <c r="G226" s="90">
        <v>0.48759999999999998</v>
      </c>
      <c r="H226" s="85">
        <v>0.53849999999999998</v>
      </c>
      <c r="I226" s="85">
        <v>0.52080000000000004</v>
      </c>
      <c r="J226" s="85">
        <v>0.49630000000000002</v>
      </c>
      <c r="K226" s="85">
        <v>0.50970000000000004</v>
      </c>
      <c r="L226" s="85">
        <v>0.4587</v>
      </c>
      <c r="M226" s="85">
        <v>0.43580000000000002</v>
      </c>
      <c r="N226" s="85">
        <v>0.53349999999999997</v>
      </c>
      <c r="O226" s="85">
        <v>0.46239999999999998</v>
      </c>
      <c r="P226" s="85">
        <v>0.45810000000000001</v>
      </c>
      <c r="Q226" s="85">
        <v>0.52739999999999998</v>
      </c>
      <c r="R226" s="85">
        <v>0.56469999999999998</v>
      </c>
      <c r="S226" s="85">
        <v>0.3402</v>
      </c>
      <c r="T226" s="2">
        <f t="shared" si="6"/>
        <v>0.6</v>
      </c>
      <c r="U226" s="1">
        <f t="shared" si="7"/>
        <v>0</v>
      </c>
    </row>
    <row r="227" spans="1:21" x14ac:dyDescent="0.25">
      <c r="A227" s="92">
        <v>27844</v>
      </c>
      <c r="B227" s="83" t="s">
        <v>980</v>
      </c>
      <c r="C227" s="85" t="s">
        <v>3564</v>
      </c>
      <c r="D227" s="86">
        <v>2717</v>
      </c>
      <c r="E227" s="85">
        <v>0</v>
      </c>
      <c r="F227" s="87">
        <v>1563.5220999999999</v>
      </c>
      <c r="G227" s="90">
        <v>0.57550000000000001</v>
      </c>
      <c r="H227" s="85">
        <v>0.54959999999999998</v>
      </c>
      <c r="I227" s="85">
        <v>0.59319999999999995</v>
      </c>
      <c r="J227" s="85">
        <v>0.6048</v>
      </c>
      <c r="K227" s="85">
        <v>0.58389999999999997</v>
      </c>
      <c r="L227" s="85">
        <v>0.57869999999999999</v>
      </c>
      <c r="M227" s="85">
        <v>0.53569999999999995</v>
      </c>
      <c r="N227" s="85">
        <v>0.55110000000000003</v>
      </c>
      <c r="O227" s="85">
        <v>0.62450000000000006</v>
      </c>
      <c r="P227" s="85">
        <v>0.64910000000000001</v>
      </c>
      <c r="Q227" s="85">
        <v>0.59640000000000004</v>
      </c>
      <c r="R227" s="85">
        <v>0.54449999999999998</v>
      </c>
      <c r="S227" s="85">
        <v>0.51480000000000004</v>
      </c>
      <c r="T227" s="2">
        <f t="shared" si="6"/>
        <v>0.6</v>
      </c>
      <c r="U227" s="1">
        <f t="shared" si="7"/>
        <v>0</v>
      </c>
    </row>
    <row r="228" spans="1:21" x14ac:dyDescent="0.25">
      <c r="A228" s="92">
        <v>10700</v>
      </c>
      <c r="B228" s="83" t="s">
        <v>950</v>
      </c>
      <c r="C228" s="85" t="s">
        <v>3581</v>
      </c>
      <c r="D228" s="86">
        <v>53486</v>
      </c>
      <c r="E228" s="86">
        <v>41101</v>
      </c>
      <c r="F228" s="87">
        <v>19781.9316</v>
      </c>
      <c r="G228" s="90">
        <v>1.5972</v>
      </c>
      <c r="H228" s="85">
        <v>1.4397</v>
      </c>
      <c r="I228" s="85">
        <v>1.6157999999999999</v>
      </c>
      <c r="J228" s="85">
        <v>1.62</v>
      </c>
      <c r="K228" s="85">
        <v>0</v>
      </c>
      <c r="L228" s="85">
        <v>1.5382</v>
      </c>
      <c r="M228" s="85">
        <v>0</v>
      </c>
      <c r="N228" s="85">
        <v>0</v>
      </c>
      <c r="O228" s="85">
        <v>0.89070000000000005</v>
      </c>
      <c r="P228" s="85">
        <v>0</v>
      </c>
      <c r="Q228" s="85">
        <v>0</v>
      </c>
      <c r="R228" s="85">
        <v>0</v>
      </c>
      <c r="S228" s="85">
        <v>0</v>
      </c>
      <c r="T228" s="2">
        <f t="shared" si="6"/>
        <v>1.6</v>
      </c>
      <c r="U228" s="1">
        <f t="shared" si="7"/>
        <v>0</v>
      </c>
    </row>
    <row r="229" spans="1:21" x14ac:dyDescent="0.25">
      <c r="A229" s="92">
        <v>10927</v>
      </c>
      <c r="B229" s="83" t="s">
        <v>958</v>
      </c>
      <c r="C229" s="85" t="s">
        <v>3582</v>
      </c>
      <c r="D229" s="86">
        <v>2233</v>
      </c>
      <c r="E229" s="85">
        <v>257</v>
      </c>
      <c r="F229" s="87">
        <v>1354.5771</v>
      </c>
      <c r="G229" s="90">
        <v>0.6855</v>
      </c>
      <c r="H229" s="85">
        <v>0.64200000000000002</v>
      </c>
      <c r="I229" s="85">
        <v>0.60160000000000002</v>
      </c>
      <c r="J229" s="85">
        <v>0.60729999999999995</v>
      </c>
      <c r="K229" s="85">
        <v>0.66669999999999996</v>
      </c>
      <c r="L229" s="85">
        <v>0.75860000000000005</v>
      </c>
      <c r="M229" s="85">
        <v>0.64380000000000004</v>
      </c>
      <c r="N229" s="85">
        <v>0.7087</v>
      </c>
      <c r="O229" s="85">
        <v>0.74309999999999998</v>
      </c>
      <c r="P229" s="85">
        <v>0.71140000000000003</v>
      </c>
      <c r="Q229" s="85">
        <v>0.73150000000000004</v>
      </c>
      <c r="R229" s="85">
        <v>0.71409999999999996</v>
      </c>
      <c r="S229" s="85">
        <v>0.74470000000000003</v>
      </c>
      <c r="T229" s="2">
        <f t="shared" si="6"/>
        <v>0.6</v>
      </c>
      <c r="U229" s="1">
        <f t="shared" si="7"/>
        <v>1</v>
      </c>
    </row>
    <row r="230" spans="1:21" x14ac:dyDescent="0.25">
      <c r="A230" s="92">
        <v>10928</v>
      </c>
      <c r="B230" s="83" t="s">
        <v>954</v>
      </c>
      <c r="C230" s="85" t="s">
        <v>3583</v>
      </c>
      <c r="D230" s="86">
        <v>8817</v>
      </c>
      <c r="E230" s="85">
        <v>373</v>
      </c>
      <c r="F230" s="87">
        <v>6171.3474999999999</v>
      </c>
      <c r="G230" s="90">
        <v>0.73089999999999999</v>
      </c>
      <c r="H230" s="85">
        <v>0.70389999999999997</v>
      </c>
      <c r="I230" s="85">
        <v>0.74850000000000005</v>
      </c>
      <c r="J230" s="85">
        <v>0.74219999999999997</v>
      </c>
      <c r="K230" s="85">
        <v>0.68889999999999996</v>
      </c>
      <c r="L230" s="85">
        <v>0.76129999999999998</v>
      </c>
      <c r="M230" s="85">
        <v>0.8125</v>
      </c>
      <c r="N230" s="85">
        <v>0.82199999999999995</v>
      </c>
      <c r="O230" s="85">
        <v>0.71879999999999999</v>
      </c>
      <c r="P230" s="85">
        <v>0.72050000000000003</v>
      </c>
      <c r="Q230" s="85">
        <v>0.72150000000000003</v>
      </c>
      <c r="R230" s="85">
        <v>0.70599999999999996</v>
      </c>
      <c r="S230" s="85">
        <v>0.64610000000000001</v>
      </c>
      <c r="T230" s="2">
        <f t="shared" si="6"/>
        <v>0.6</v>
      </c>
      <c r="U230" s="1">
        <f t="shared" si="7"/>
        <v>1</v>
      </c>
    </row>
    <row r="231" spans="1:21" x14ac:dyDescent="0.25">
      <c r="A231" s="92">
        <v>10929</v>
      </c>
      <c r="B231" s="83" t="s">
        <v>987</v>
      </c>
      <c r="C231" s="85" t="s">
        <v>3584</v>
      </c>
      <c r="D231" s="86">
        <v>17957</v>
      </c>
      <c r="E231" s="86">
        <v>1791</v>
      </c>
      <c r="F231" s="87">
        <v>12708.0311</v>
      </c>
      <c r="G231" s="90">
        <v>0.78610000000000002</v>
      </c>
      <c r="H231" s="85">
        <v>0.73040000000000005</v>
      </c>
      <c r="I231" s="85">
        <v>0.80879999999999996</v>
      </c>
      <c r="J231" s="85">
        <v>0.74809999999999999</v>
      </c>
      <c r="K231" s="85">
        <v>0.77669999999999995</v>
      </c>
      <c r="L231" s="85">
        <v>0.79400000000000004</v>
      </c>
      <c r="M231" s="85">
        <v>0.78129999999999999</v>
      </c>
      <c r="N231" s="85">
        <v>0.82569999999999999</v>
      </c>
      <c r="O231" s="85">
        <v>0.83530000000000004</v>
      </c>
      <c r="P231" s="85">
        <v>0</v>
      </c>
      <c r="Q231" s="85">
        <v>0.7077</v>
      </c>
      <c r="R231" s="85">
        <v>0.78269999999999995</v>
      </c>
      <c r="S231" s="85">
        <v>0.85329999999999995</v>
      </c>
      <c r="T231" s="2">
        <f t="shared" si="6"/>
        <v>1</v>
      </c>
      <c r="U231" s="1">
        <f t="shared" si="7"/>
        <v>0</v>
      </c>
    </row>
    <row r="232" spans="1:21" x14ac:dyDescent="0.25">
      <c r="A232" s="92">
        <v>10930</v>
      </c>
      <c r="B232" s="83" t="s">
        <v>961</v>
      </c>
      <c r="C232" s="85" t="s">
        <v>3585</v>
      </c>
      <c r="D232" s="86">
        <v>7326</v>
      </c>
      <c r="E232" s="86">
        <v>1301</v>
      </c>
      <c r="F232" s="87">
        <v>3790.5185000000001</v>
      </c>
      <c r="G232" s="90">
        <v>0.62909999999999999</v>
      </c>
      <c r="H232" s="85">
        <v>0.73699999999999999</v>
      </c>
      <c r="I232" s="85">
        <v>0.83069999999999999</v>
      </c>
      <c r="J232" s="85">
        <v>0.75029999999999997</v>
      </c>
      <c r="K232" s="85">
        <v>0.80310000000000004</v>
      </c>
      <c r="L232" s="85">
        <v>0.67390000000000005</v>
      </c>
      <c r="M232" s="85">
        <v>0.21079999999999999</v>
      </c>
      <c r="N232" s="85">
        <v>0.39389999999999997</v>
      </c>
      <c r="O232" s="85">
        <v>0.7319</v>
      </c>
      <c r="P232" s="85">
        <v>0.58079999999999998</v>
      </c>
      <c r="Q232" s="85">
        <v>1.2999999999999999E-2</v>
      </c>
      <c r="R232" s="85">
        <v>0.28149999999999997</v>
      </c>
      <c r="S232" s="85">
        <v>0</v>
      </c>
      <c r="T232" s="2">
        <f t="shared" si="6"/>
        <v>0.8</v>
      </c>
      <c r="U232" s="1">
        <f t="shared" si="7"/>
        <v>0</v>
      </c>
    </row>
    <row r="233" spans="1:21" x14ac:dyDescent="0.25">
      <c r="A233" s="92">
        <v>10931</v>
      </c>
      <c r="B233" s="83" t="s">
        <v>958</v>
      </c>
      <c r="C233" s="85" t="s">
        <v>3586</v>
      </c>
      <c r="D233" s="86">
        <v>3516</v>
      </c>
      <c r="E233" s="85">
        <v>27</v>
      </c>
      <c r="F233" s="87">
        <v>2484.6966000000002</v>
      </c>
      <c r="G233" s="90">
        <v>0.71220000000000006</v>
      </c>
      <c r="H233" s="85">
        <v>0.61650000000000005</v>
      </c>
      <c r="I233" s="85">
        <v>0.64510000000000001</v>
      </c>
      <c r="J233" s="85">
        <v>0.64710000000000001</v>
      </c>
      <c r="K233" s="85">
        <v>0.62480000000000002</v>
      </c>
      <c r="L233" s="85">
        <v>0.6321</v>
      </c>
      <c r="M233" s="85">
        <v>0.6673</v>
      </c>
      <c r="N233" s="85">
        <v>0.73650000000000004</v>
      </c>
      <c r="O233" s="85">
        <v>0.77310000000000001</v>
      </c>
      <c r="P233" s="85">
        <v>0.72460000000000002</v>
      </c>
      <c r="Q233" s="85">
        <v>0.79220000000000002</v>
      </c>
      <c r="R233" s="85">
        <v>0.82340000000000002</v>
      </c>
      <c r="S233" s="85">
        <v>0.85719999999999996</v>
      </c>
      <c r="T233" s="2">
        <f t="shared" si="6"/>
        <v>0.6</v>
      </c>
      <c r="U233" s="1">
        <f t="shared" si="7"/>
        <v>1</v>
      </c>
    </row>
    <row r="234" spans="1:21" x14ac:dyDescent="0.25">
      <c r="A234" s="92">
        <v>10932</v>
      </c>
      <c r="B234" s="83" t="s">
        <v>958</v>
      </c>
      <c r="C234" s="85" t="s">
        <v>3587</v>
      </c>
      <c r="D234" s="86">
        <v>5069</v>
      </c>
      <c r="E234" s="86">
        <v>1342</v>
      </c>
      <c r="F234" s="87">
        <v>2859.1853000000001</v>
      </c>
      <c r="G234" s="90">
        <v>0.76719999999999999</v>
      </c>
      <c r="H234" s="85">
        <v>0.83689999999999998</v>
      </c>
      <c r="I234" s="85">
        <v>0.87370000000000003</v>
      </c>
      <c r="J234" s="85">
        <v>0.82989999999999997</v>
      </c>
      <c r="K234" s="85">
        <v>0.66700000000000004</v>
      </c>
      <c r="L234" s="85">
        <v>0.61170000000000002</v>
      </c>
      <c r="M234" s="85">
        <v>0.76200000000000001</v>
      </c>
      <c r="N234" s="85">
        <v>0.69969999999999999</v>
      </c>
      <c r="O234" s="85">
        <v>0.64929999999999999</v>
      </c>
      <c r="P234" s="85">
        <v>0.73939999999999995</v>
      </c>
      <c r="Q234" s="85">
        <v>0.73540000000000005</v>
      </c>
      <c r="R234" s="85">
        <v>0.70540000000000003</v>
      </c>
      <c r="S234" s="85">
        <v>0.83130000000000004</v>
      </c>
      <c r="T234" s="2">
        <f t="shared" si="6"/>
        <v>0.6</v>
      </c>
      <c r="U234" s="1">
        <f t="shared" si="7"/>
        <v>1</v>
      </c>
    </row>
    <row r="235" spans="1:21" x14ac:dyDescent="0.25">
      <c r="A235" s="92">
        <v>10933</v>
      </c>
      <c r="B235" s="83" t="s">
        <v>954</v>
      </c>
      <c r="C235" s="85" t="s">
        <v>3588</v>
      </c>
      <c r="D235" s="86">
        <v>8949</v>
      </c>
      <c r="E235" s="85">
        <v>135</v>
      </c>
      <c r="F235" s="87">
        <v>6357.8990999999996</v>
      </c>
      <c r="G235" s="90">
        <v>0.72130000000000005</v>
      </c>
      <c r="H235" s="85">
        <v>0.7228</v>
      </c>
      <c r="I235" s="85">
        <v>0.74109999999999998</v>
      </c>
      <c r="J235" s="85">
        <v>0.74360000000000004</v>
      </c>
      <c r="K235" s="85">
        <v>0.70550000000000002</v>
      </c>
      <c r="L235" s="85">
        <v>0.77159999999999995</v>
      </c>
      <c r="M235" s="85">
        <v>0.79359999999999997</v>
      </c>
      <c r="N235" s="85">
        <v>0.69479999999999997</v>
      </c>
      <c r="O235" s="85">
        <v>0.7873</v>
      </c>
      <c r="P235" s="85">
        <v>0.69679999999999997</v>
      </c>
      <c r="Q235" s="85">
        <v>0.65300000000000002</v>
      </c>
      <c r="R235" s="85">
        <v>0.6613</v>
      </c>
      <c r="S235" s="85">
        <v>0.71760000000000002</v>
      </c>
      <c r="T235" s="2">
        <f t="shared" si="6"/>
        <v>0.6</v>
      </c>
      <c r="U235" s="1">
        <f t="shared" si="7"/>
        <v>1</v>
      </c>
    </row>
    <row r="236" spans="1:21" x14ac:dyDescent="0.25">
      <c r="A236" s="92">
        <v>10934</v>
      </c>
      <c r="B236" s="83" t="s">
        <v>954</v>
      </c>
      <c r="C236" s="85" t="s">
        <v>3589</v>
      </c>
      <c r="D236" s="86">
        <v>8903</v>
      </c>
      <c r="E236" s="86">
        <v>1119</v>
      </c>
      <c r="F236" s="87">
        <v>5431.0547999999999</v>
      </c>
      <c r="G236" s="90">
        <v>0.69769999999999999</v>
      </c>
      <c r="H236" s="85">
        <v>0.67989999999999995</v>
      </c>
      <c r="I236" s="85">
        <v>0.73040000000000005</v>
      </c>
      <c r="J236" s="85">
        <v>0.65049999999999997</v>
      </c>
      <c r="K236" s="85">
        <v>0.67179999999999995</v>
      </c>
      <c r="L236" s="85">
        <v>0.70609999999999995</v>
      </c>
      <c r="M236" s="85">
        <v>0.70579999999999998</v>
      </c>
      <c r="N236" s="85">
        <v>0.6865</v>
      </c>
      <c r="O236" s="85">
        <v>0.7571</v>
      </c>
      <c r="P236" s="85">
        <v>0.70830000000000004</v>
      </c>
      <c r="Q236" s="85">
        <v>0.71460000000000001</v>
      </c>
      <c r="R236" s="85">
        <v>0.66020000000000001</v>
      </c>
      <c r="S236" s="85">
        <v>0</v>
      </c>
      <c r="T236" s="2">
        <f t="shared" si="6"/>
        <v>0.6</v>
      </c>
      <c r="U236" s="1">
        <f t="shared" si="7"/>
        <v>1</v>
      </c>
    </row>
    <row r="237" spans="1:21" x14ac:dyDescent="0.25">
      <c r="A237" s="92">
        <v>10935</v>
      </c>
      <c r="B237" s="83" t="s">
        <v>961</v>
      </c>
      <c r="C237" s="85" t="s">
        <v>3590</v>
      </c>
      <c r="D237" s="86">
        <v>11273</v>
      </c>
      <c r="E237" s="85">
        <v>120</v>
      </c>
      <c r="F237" s="87">
        <v>8778.1970999999994</v>
      </c>
      <c r="G237" s="90">
        <v>0.78710000000000002</v>
      </c>
      <c r="H237" s="85">
        <v>0.77029999999999998</v>
      </c>
      <c r="I237" s="85">
        <v>0.82499999999999996</v>
      </c>
      <c r="J237" s="85">
        <v>0.81140000000000001</v>
      </c>
      <c r="K237" s="85">
        <v>0.78759999999999997</v>
      </c>
      <c r="L237" s="85">
        <v>0.73850000000000005</v>
      </c>
      <c r="M237" s="85">
        <v>0.78169999999999995</v>
      </c>
      <c r="N237" s="85">
        <v>0.91839999999999999</v>
      </c>
      <c r="O237" s="85">
        <v>0.7359</v>
      </c>
      <c r="P237" s="85">
        <v>0.74419999999999997</v>
      </c>
      <c r="Q237" s="85">
        <v>0.79920000000000002</v>
      </c>
      <c r="R237" s="85">
        <v>0.76829999999999998</v>
      </c>
      <c r="S237" s="85">
        <v>0.78610000000000002</v>
      </c>
      <c r="T237" s="2">
        <f t="shared" si="6"/>
        <v>0.8</v>
      </c>
      <c r="U237" s="1">
        <f t="shared" si="7"/>
        <v>0</v>
      </c>
    </row>
    <row r="238" spans="1:21" x14ac:dyDescent="0.25">
      <c r="A238" s="92">
        <v>10936</v>
      </c>
      <c r="B238" s="83" t="s">
        <v>958</v>
      </c>
      <c r="C238" s="85" t="s">
        <v>3591</v>
      </c>
      <c r="D238" s="86">
        <v>1756</v>
      </c>
      <c r="E238" s="85">
        <v>4</v>
      </c>
      <c r="F238" s="87">
        <v>1034.8485000000001</v>
      </c>
      <c r="G238" s="90">
        <v>0.5907</v>
      </c>
      <c r="H238" s="85">
        <v>0.51090000000000002</v>
      </c>
      <c r="I238" s="85">
        <v>0.6391</v>
      </c>
      <c r="J238" s="85">
        <v>0.78759999999999997</v>
      </c>
      <c r="K238" s="85">
        <v>0.57220000000000004</v>
      </c>
      <c r="L238" s="85">
        <v>0.65639999999999998</v>
      </c>
      <c r="M238" s="85">
        <v>0.60350000000000004</v>
      </c>
      <c r="N238" s="85">
        <v>0.50939999999999996</v>
      </c>
      <c r="O238" s="85">
        <v>0.44019999999999998</v>
      </c>
      <c r="P238" s="85">
        <v>0.65510000000000002</v>
      </c>
      <c r="Q238" s="85">
        <v>0.56440000000000001</v>
      </c>
      <c r="R238" s="85">
        <v>0.58230000000000004</v>
      </c>
      <c r="S238" s="85">
        <v>0.58730000000000004</v>
      </c>
      <c r="T238" s="2">
        <f t="shared" si="6"/>
        <v>0.6</v>
      </c>
      <c r="U238" s="1">
        <f t="shared" si="7"/>
        <v>0</v>
      </c>
    </row>
    <row r="239" spans="1:21" x14ac:dyDescent="0.25">
      <c r="A239" s="92">
        <v>10937</v>
      </c>
      <c r="B239" s="83" t="s">
        <v>958</v>
      </c>
      <c r="C239" s="85" t="s">
        <v>3592</v>
      </c>
      <c r="D239" s="86">
        <v>2211</v>
      </c>
      <c r="E239" s="85">
        <v>45</v>
      </c>
      <c r="F239" s="87">
        <v>1654.7283</v>
      </c>
      <c r="G239" s="90">
        <v>0.76400000000000001</v>
      </c>
      <c r="H239" s="85">
        <v>0.75</v>
      </c>
      <c r="I239" s="85">
        <v>0.81640000000000001</v>
      </c>
      <c r="J239" s="85">
        <v>0.81810000000000005</v>
      </c>
      <c r="K239" s="85">
        <v>0.72070000000000001</v>
      </c>
      <c r="L239" s="85">
        <v>0.79930000000000001</v>
      </c>
      <c r="M239" s="85">
        <v>0.66539999999999999</v>
      </c>
      <c r="N239" s="85">
        <v>0.71499999999999997</v>
      </c>
      <c r="O239" s="85">
        <v>0.70940000000000003</v>
      </c>
      <c r="P239" s="85">
        <v>0.8034</v>
      </c>
      <c r="Q239" s="85">
        <v>0.78110000000000002</v>
      </c>
      <c r="R239" s="85">
        <v>0.79059999999999997</v>
      </c>
      <c r="S239" s="85">
        <v>0.80910000000000004</v>
      </c>
      <c r="T239" s="2">
        <f t="shared" si="6"/>
        <v>0.6</v>
      </c>
      <c r="U239" s="1">
        <f t="shared" si="7"/>
        <v>1</v>
      </c>
    </row>
    <row r="240" spans="1:21" x14ac:dyDescent="0.25">
      <c r="A240" s="92">
        <v>10938</v>
      </c>
      <c r="B240" s="83" t="s">
        <v>958</v>
      </c>
      <c r="C240" s="85" t="s">
        <v>3593</v>
      </c>
      <c r="D240" s="86">
        <v>3045</v>
      </c>
      <c r="E240" s="86">
        <v>2041</v>
      </c>
      <c r="F240" s="85">
        <v>810.83090000000004</v>
      </c>
      <c r="G240" s="90">
        <v>0.80759999999999998</v>
      </c>
      <c r="H240" s="85">
        <v>0.80010000000000003</v>
      </c>
      <c r="I240" s="85">
        <v>0.94210000000000005</v>
      </c>
      <c r="J240" s="85">
        <v>0.80030000000000001</v>
      </c>
      <c r="K240" s="85">
        <v>0.78139999999999998</v>
      </c>
      <c r="L240" s="85">
        <v>0.59089999999999998</v>
      </c>
      <c r="M240" s="85">
        <v>0</v>
      </c>
      <c r="N240" s="85">
        <v>0</v>
      </c>
      <c r="O240" s="85">
        <v>0.53559999999999997</v>
      </c>
      <c r="P240" s="85">
        <v>0</v>
      </c>
      <c r="Q240" s="85">
        <v>0</v>
      </c>
      <c r="R240" s="85">
        <v>0</v>
      </c>
      <c r="S240" s="85">
        <v>0</v>
      </c>
      <c r="T240" s="2">
        <f t="shared" si="6"/>
        <v>0.6</v>
      </c>
      <c r="U240" s="1">
        <f t="shared" si="7"/>
        <v>1</v>
      </c>
    </row>
    <row r="241" spans="1:21" x14ac:dyDescent="0.25">
      <c r="A241" s="92">
        <v>10939</v>
      </c>
      <c r="B241" s="83" t="s">
        <v>958</v>
      </c>
      <c r="C241" s="85" t="s">
        <v>3594</v>
      </c>
      <c r="D241" s="86">
        <v>4500</v>
      </c>
      <c r="E241" s="85">
        <v>77</v>
      </c>
      <c r="F241" s="87">
        <v>3486.0259999999998</v>
      </c>
      <c r="G241" s="90">
        <v>0.78820000000000001</v>
      </c>
      <c r="H241" s="85">
        <v>0.88470000000000004</v>
      </c>
      <c r="I241" s="85">
        <v>0.86080000000000001</v>
      </c>
      <c r="J241" s="85">
        <v>0.78749999999999998</v>
      </c>
      <c r="K241" s="85">
        <v>0.78849999999999998</v>
      </c>
      <c r="L241" s="85">
        <v>0.71199999999999997</v>
      </c>
      <c r="M241" s="85">
        <v>0.94010000000000005</v>
      </c>
      <c r="N241" s="85">
        <v>0.79410000000000003</v>
      </c>
      <c r="O241" s="85">
        <v>0.84189999999999998</v>
      </c>
      <c r="P241" s="85">
        <v>0.74809999999999999</v>
      </c>
      <c r="Q241" s="85">
        <v>0.7046</v>
      </c>
      <c r="R241" s="85">
        <v>0.69940000000000002</v>
      </c>
      <c r="S241" s="85">
        <v>0.73570000000000002</v>
      </c>
      <c r="T241" s="2">
        <f t="shared" si="6"/>
        <v>0.6</v>
      </c>
      <c r="U241" s="1">
        <f t="shared" si="7"/>
        <v>1</v>
      </c>
    </row>
    <row r="242" spans="1:21" x14ac:dyDescent="0.25">
      <c r="A242" s="92">
        <v>10940</v>
      </c>
      <c r="B242" s="83" t="s">
        <v>958</v>
      </c>
      <c r="C242" s="85" t="s">
        <v>3595</v>
      </c>
      <c r="D242" s="86">
        <v>2866</v>
      </c>
      <c r="E242" s="85">
        <v>347</v>
      </c>
      <c r="F242" s="87">
        <v>1620.7277999999999</v>
      </c>
      <c r="G242" s="90">
        <v>0.64339999999999997</v>
      </c>
      <c r="H242" s="85">
        <v>0.67169999999999996</v>
      </c>
      <c r="I242" s="85">
        <v>0.62080000000000002</v>
      </c>
      <c r="J242" s="85">
        <v>0.65559999999999996</v>
      </c>
      <c r="K242" s="85">
        <v>0.55369999999999997</v>
      </c>
      <c r="L242" s="85">
        <v>0.6421</v>
      </c>
      <c r="M242" s="85">
        <v>0.62150000000000005</v>
      </c>
      <c r="N242" s="85">
        <v>0.61250000000000004</v>
      </c>
      <c r="O242" s="85">
        <v>0.63500000000000001</v>
      </c>
      <c r="P242" s="85">
        <v>0.6724</v>
      </c>
      <c r="Q242" s="85">
        <v>0.6593</v>
      </c>
      <c r="R242" s="85">
        <v>0</v>
      </c>
      <c r="S242" s="85">
        <v>0.76500000000000001</v>
      </c>
      <c r="T242" s="2">
        <f t="shared" si="6"/>
        <v>0.6</v>
      </c>
      <c r="U242" s="1">
        <f t="shared" si="7"/>
        <v>1</v>
      </c>
    </row>
    <row r="243" spans="1:21" x14ac:dyDescent="0.25">
      <c r="A243" s="92">
        <v>10941</v>
      </c>
      <c r="B243" s="83" t="s">
        <v>958</v>
      </c>
      <c r="C243" s="85" t="s">
        <v>3596</v>
      </c>
      <c r="D243" s="86">
        <v>2327</v>
      </c>
      <c r="E243" s="85">
        <v>593</v>
      </c>
      <c r="F243" s="87">
        <v>1185.7303999999999</v>
      </c>
      <c r="G243" s="90">
        <v>0.68379999999999996</v>
      </c>
      <c r="H243" s="85">
        <v>0.72109999999999996</v>
      </c>
      <c r="I243" s="85">
        <v>0.64739999999999998</v>
      </c>
      <c r="J243" s="85">
        <v>0.7077</v>
      </c>
      <c r="K243" s="85">
        <v>0.72809999999999997</v>
      </c>
      <c r="L243" s="85">
        <v>0.67110000000000003</v>
      </c>
      <c r="M243" s="85">
        <v>0.65480000000000005</v>
      </c>
      <c r="N243" s="85">
        <v>0</v>
      </c>
      <c r="O243" s="85">
        <v>0.66830000000000001</v>
      </c>
      <c r="P243" s="85">
        <v>0.59699999999999998</v>
      </c>
      <c r="Q243" s="85">
        <v>0.4597</v>
      </c>
      <c r="R243" s="85">
        <v>0</v>
      </c>
      <c r="S243" s="85">
        <v>0.68189999999999995</v>
      </c>
      <c r="T243" s="2">
        <f t="shared" si="6"/>
        <v>0.6</v>
      </c>
      <c r="U243" s="1">
        <f t="shared" si="7"/>
        <v>1</v>
      </c>
    </row>
    <row r="244" spans="1:21" x14ac:dyDescent="0.25">
      <c r="A244" s="92">
        <v>10942</v>
      </c>
      <c r="B244" s="83" t="s">
        <v>958</v>
      </c>
      <c r="C244" s="85" t="s">
        <v>3597</v>
      </c>
      <c r="D244" s="86">
        <v>2834</v>
      </c>
      <c r="E244" s="86">
        <v>1496</v>
      </c>
      <c r="F244" s="85">
        <v>879.10050000000001</v>
      </c>
      <c r="G244" s="90">
        <v>0.65700000000000003</v>
      </c>
      <c r="H244" s="85">
        <v>0.62770000000000004</v>
      </c>
      <c r="I244" s="85">
        <v>0.69079999999999997</v>
      </c>
      <c r="J244" s="85">
        <v>0.63129999999999997</v>
      </c>
      <c r="K244" s="85">
        <v>0.67589999999999995</v>
      </c>
      <c r="L244" s="85">
        <v>0.62629999999999997</v>
      </c>
      <c r="M244" s="85">
        <v>0.69389999999999996</v>
      </c>
      <c r="N244" s="85">
        <v>0</v>
      </c>
      <c r="O244" s="85">
        <v>0</v>
      </c>
      <c r="P244" s="85">
        <v>0</v>
      </c>
      <c r="Q244" s="85">
        <v>0</v>
      </c>
      <c r="R244" s="85">
        <v>0</v>
      </c>
      <c r="S244" s="85">
        <v>0</v>
      </c>
      <c r="T244" s="2">
        <f t="shared" si="6"/>
        <v>0.6</v>
      </c>
      <c r="U244" s="1">
        <f t="shared" si="7"/>
        <v>1</v>
      </c>
    </row>
    <row r="245" spans="1:21" x14ac:dyDescent="0.25">
      <c r="A245" s="92">
        <v>10943</v>
      </c>
      <c r="B245" s="83" t="s">
        <v>958</v>
      </c>
      <c r="C245" s="85" t="s">
        <v>3598</v>
      </c>
      <c r="D245" s="86">
        <v>1781</v>
      </c>
      <c r="E245" s="85">
        <v>436</v>
      </c>
      <c r="F245" s="87">
        <v>1036.3299</v>
      </c>
      <c r="G245" s="90">
        <v>0.77049999999999996</v>
      </c>
      <c r="H245" s="85">
        <v>0.73260000000000003</v>
      </c>
      <c r="I245" s="85">
        <v>0.75880000000000003</v>
      </c>
      <c r="J245" s="85">
        <v>0.71919999999999995</v>
      </c>
      <c r="K245" s="85">
        <v>0.82699999999999996</v>
      </c>
      <c r="L245" s="85">
        <v>0.6714</v>
      </c>
      <c r="M245" s="85">
        <v>0.79569999999999996</v>
      </c>
      <c r="N245" s="85">
        <v>0.75749999999999995</v>
      </c>
      <c r="O245" s="85">
        <v>0.90190000000000003</v>
      </c>
      <c r="P245" s="85">
        <v>0.78300000000000003</v>
      </c>
      <c r="Q245" s="85">
        <v>0</v>
      </c>
      <c r="R245" s="85">
        <v>1.0582</v>
      </c>
      <c r="S245" s="85">
        <v>0</v>
      </c>
      <c r="T245" s="2">
        <f t="shared" si="6"/>
        <v>0.6</v>
      </c>
      <c r="U245" s="1">
        <f t="shared" si="7"/>
        <v>1</v>
      </c>
    </row>
    <row r="246" spans="1:21" ht="26.4" x14ac:dyDescent="0.25">
      <c r="A246" s="92">
        <v>23125</v>
      </c>
      <c r="B246" s="83" t="s">
        <v>958</v>
      </c>
      <c r="C246" s="85" t="s">
        <v>3599</v>
      </c>
      <c r="D246" s="86">
        <v>2323</v>
      </c>
      <c r="E246" s="85">
        <v>11</v>
      </c>
      <c r="F246" s="87">
        <v>1549.1276</v>
      </c>
      <c r="G246" s="90">
        <v>0.67</v>
      </c>
      <c r="H246" s="85">
        <v>0.72960000000000003</v>
      </c>
      <c r="I246" s="85">
        <v>0.78290000000000004</v>
      </c>
      <c r="J246" s="85">
        <v>0.66800000000000004</v>
      </c>
      <c r="K246" s="85">
        <v>0.63149999999999995</v>
      </c>
      <c r="L246" s="85">
        <v>0.67500000000000004</v>
      </c>
      <c r="M246" s="85">
        <v>0.59619999999999995</v>
      </c>
      <c r="N246" s="85">
        <v>0.68669999999999998</v>
      </c>
      <c r="O246" s="85">
        <v>0.7208</v>
      </c>
      <c r="P246" s="85">
        <v>0.60799999999999998</v>
      </c>
      <c r="Q246" s="85">
        <v>0.62150000000000005</v>
      </c>
      <c r="R246" s="85">
        <v>0.85109999999999997</v>
      </c>
      <c r="S246" s="85">
        <v>0.69610000000000005</v>
      </c>
      <c r="T246" s="2">
        <f t="shared" si="6"/>
        <v>0.6</v>
      </c>
      <c r="U246" s="1">
        <f t="shared" si="7"/>
        <v>1</v>
      </c>
    </row>
    <row r="247" spans="1:21" x14ac:dyDescent="0.25">
      <c r="A247" s="92">
        <v>28014</v>
      </c>
      <c r="B247" s="83" t="s">
        <v>980</v>
      </c>
      <c r="C247" s="85" t="s">
        <v>3600</v>
      </c>
      <c r="D247" s="86">
        <v>2687</v>
      </c>
      <c r="E247" s="85">
        <v>344</v>
      </c>
      <c r="F247" s="87">
        <v>1377.4512</v>
      </c>
      <c r="G247" s="90">
        <v>0.58789999999999998</v>
      </c>
      <c r="H247" s="85">
        <v>0.5696</v>
      </c>
      <c r="I247" s="85">
        <v>0.6119</v>
      </c>
      <c r="J247" s="85">
        <v>0.52559999999999996</v>
      </c>
      <c r="K247" s="85">
        <v>0.56130000000000002</v>
      </c>
      <c r="L247" s="85">
        <v>0.57840000000000003</v>
      </c>
      <c r="M247" s="85">
        <v>0.56299999999999994</v>
      </c>
      <c r="N247" s="85">
        <v>0.59179999999999999</v>
      </c>
      <c r="O247" s="85">
        <v>0.62670000000000003</v>
      </c>
      <c r="P247" s="85">
        <v>0.64710000000000001</v>
      </c>
      <c r="Q247" s="85">
        <v>0.59619999999999995</v>
      </c>
      <c r="R247" s="85">
        <v>0.58260000000000001</v>
      </c>
      <c r="S247" s="85">
        <v>0</v>
      </c>
      <c r="T247" s="2">
        <f t="shared" si="6"/>
        <v>0.6</v>
      </c>
      <c r="U247" s="1">
        <f t="shared" si="7"/>
        <v>0</v>
      </c>
    </row>
    <row r="248" spans="1:21" x14ac:dyDescent="0.25">
      <c r="A248" s="92">
        <v>28015</v>
      </c>
      <c r="B248" s="83" t="s">
        <v>958</v>
      </c>
      <c r="C248" s="85" t="s">
        <v>3601</v>
      </c>
      <c r="D248" s="86">
        <v>2360</v>
      </c>
      <c r="E248" s="85">
        <v>370</v>
      </c>
      <c r="F248" s="87">
        <v>1302.712</v>
      </c>
      <c r="G248" s="90">
        <v>0.65459999999999996</v>
      </c>
      <c r="H248" s="85">
        <v>0.54200000000000004</v>
      </c>
      <c r="I248" s="85">
        <v>0.62129999999999996</v>
      </c>
      <c r="J248" s="85">
        <v>0.67159999999999997</v>
      </c>
      <c r="K248" s="85">
        <v>0.72199999999999998</v>
      </c>
      <c r="L248" s="85">
        <v>0.64149999999999996</v>
      </c>
      <c r="M248" s="85">
        <v>0.6835</v>
      </c>
      <c r="N248" s="85">
        <v>0.73450000000000004</v>
      </c>
      <c r="O248" s="85">
        <v>0.65100000000000002</v>
      </c>
      <c r="P248" s="85">
        <v>0.65280000000000005</v>
      </c>
      <c r="Q248" s="85">
        <v>0.5857</v>
      </c>
      <c r="R248" s="85">
        <v>0.59930000000000005</v>
      </c>
      <c r="S248" s="85">
        <v>0.73640000000000005</v>
      </c>
      <c r="T248" s="2">
        <f t="shared" si="6"/>
        <v>0.6</v>
      </c>
      <c r="U248" s="1">
        <f t="shared" si="7"/>
        <v>1</v>
      </c>
    </row>
    <row r="249" spans="1:21" x14ac:dyDescent="0.25">
      <c r="A249" s="92">
        <v>28016</v>
      </c>
      <c r="B249" s="83" t="s">
        <v>980</v>
      </c>
      <c r="C249" s="85" t="s">
        <v>3602</v>
      </c>
      <c r="D249" s="86">
        <v>1074</v>
      </c>
      <c r="E249" s="85">
        <v>8</v>
      </c>
      <c r="F249" s="85">
        <v>765.5548</v>
      </c>
      <c r="G249" s="90">
        <v>0.71819999999999995</v>
      </c>
      <c r="H249" s="85">
        <v>0.70450000000000002</v>
      </c>
      <c r="I249" s="85">
        <v>0.70830000000000004</v>
      </c>
      <c r="J249" s="85">
        <v>0.72370000000000001</v>
      </c>
      <c r="K249" s="85">
        <v>0.71799999999999997</v>
      </c>
      <c r="L249" s="85">
        <v>0.7621</v>
      </c>
      <c r="M249" s="85">
        <v>0.71530000000000005</v>
      </c>
      <c r="N249" s="85">
        <v>0.626</v>
      </c>
      <c r="O249" s="85">
        <v>0.76680000000000004</v>
      </c>
      <c r="P249" s="85">
        <v>0.7833</v>
      </c>
      <c r="Q249" s="85">
        <v>0.71120000000000005</v>
      </c>
      <c r="R249" s="85">
        <v>0.75480000000000003</v>
      </c>
      <c r="S249" s="85">
        <v>0.65439999999999998</v>
      </c>
      <c r="T249" s="2">
        <f t="shared" si="6"/>
        <v>0.6</v>
      </c>
      <c r="U249" s="1">
        <f t="shared" si="7"/>
        <v>1</v>
      </c>
    </row>
    <row r="250" spans="1:21" x14ac:dyDescent="0.25">
      <c r="A250" s="92">
        <v>10669</v>
      </c>
      <c r="B250" s="83" t="s">
        <v>950</v>
      </c>
      <c r="C250" s="85" t="s">
        <v>3603</v>
      </c>
      <c r="D250" s="86">
        <v>83737</v>
      </c>
      <c r="E250" s="85">
        <v>0</v>
      </c>
      <c r="F250" s="85">
        <v>0</v>
      </c>
      <c r="G250" s="143">
        <f>VLOOKUP($A250,ข้อมูลพื้นฐานรพ_สป_ณสค61!$C$2:$S$897,12,0)</f>
        <v>2.1577000000000002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5">
        <v>0</v>
      </c>
      <c r="N250" s="85">
        <v>0</v>
      </c>
      <c r="O250" s="85">
        <v>0</v>
      </c>
      <c r="P250" s="85">
        <v>0</v>
      </c>
      <c r="Q250" s="85">
        <v>0</v>
      </c>
      <c r="R250" s="85">
        <v>0</v>
      </c>
      <c r="S250" s="85">
        <v>0</v>
      </c>
      <c r="T250" s="2">
        <f t="shared" si="6"/>
        <v>1.6</v>
      </c>
      <c r="U250" s="1">
        <f t="shared" si="7"/>
        <v>1</v>
      </c>
    </row>
    <row r="251" spans="1:21" x14ac:dyDescent="0.25">
      <c r="A251" s="92">
        <v>10944</v>
      </c>
      <c r="B251" s="83" t="s">
        <v>958</v>
      </c>
      <c r="C251" s="85" t="s">
        <v>3604</v>
      </c>
      <c r="D251" s="86">
        <v>5852</v>
      </c>
      <c r="E251" s="85">
        <v>104</v>
      </c>
      <c r="F251" s="87">
        <v>1658.8933999999999</v>
      </c>
      <c r="G251" s="90">
        <v>0.28860000000000002</v>
      </c>
      <c r="H251" s="85">
        <v>0.57699999999999996</v>
      </c>
      <c r="I251" s="85">
        <v>0.63300000000000001</v>
      </c>
      <c r="J251" s="85">
        <v>0.58479999999999999</v>
      </c>
      <c r="K251" s="85">
        <v>0.54590000000000005</v>
      </c>
      <c r="L251" s="85">
        <v>0.51529999999999998</v>
      </c>
      <c r="M251" s="85">
        <v>0.52849999999999997</v>
      </c>
      <c r="N251" s="85">
        <v>1.1000000000000001E-3</v>
      </c>
      <c r="O251" s="85">
        <v>0</v>
      </c>
      <c r="P251" s="85">
        <v>0</v>
      </c>
      <c r="Q251" s="85">
        <v>0</v>
      </c>
      <c r="R251" s="85">
        <v>0</v>
      </c>
      <c r="S251" s="85">
        <v>0.51849999999999996</v>
      </c>
      <c r="T251" s="2">
        <f t="shared" si="6"/>
        <v>0.6</v>
      </c>
      <c r="U251" s="1">
        <f t="shared" si="7"/>
        <v>0</v>
      </c>
    </row>
    <row r="252" spans="1:21" x14ac:dyDescent="0.25">
      <c r="A252" s="92">
        <v>10945</v>
      </c>
      <c r="B252" s="83" t="s">
        <v>958</v>
      </c>
      <c r="C252" s="85" t="s">
        <v>3605</v>
      </c>
      <c r="D252" s="86">
        <v>2827</v>
      </c>
      <c r="E252" s="85">
        <v>156</v>
      </c>
      <c r="F252" s="87">
        <v>1078.8427999999999</v>
      </c>
      <c r="G252" s="90">
        <v>0.40389999999999998</v>
      </c>
      <c r="H252" s="85">
        <v>0.51019999999999999</v>
      </c>
      <c r="I252" s="85">
        <v>0.57689999999999997</v>
      </c>
      <c r="J252" s="85">
        <v>0.56230000000000002</v>
      </c>
      <c r="K252" s="85">
        <v>0.52980000000000005</v>
      </c>
      <c r="L252" s="85">
        <v>0.62209999999999999</v>
      </c>
      <c r="M252" s="85">
        <v>0.53349999999999997</v>
      </c>
      <c r="N252" s="85">
        <v>0.441</v>
      </c>
      <c r="O252" s="85">
        <v>0.4158</v>
      </c>
      <c r="P252" s="85">
        <v>0.50880000000000003</v>
      </c>
      <c r="Q252" s="85">
        <v>0.51500000000000001</v>
      </c>
      <c r="R252" s="85">
        <v>0</v>
      </c>
      <c r="S252" s="85">
        <v>0</v>
      </c>
      <c r="T252" s="2">
        <f t="shared" si="6"/>
        <v>0.6</v>
      </c>
      <c r="U252" s="1">
        <f t="shared" si="7"/>
        <v>0</v>
      </c>
    </row>
    <row r="253" spans="1:21" x14ac:dyDescent="0.25">
      <c r="A253" s="92">
        <v>10946</v>
      </c>
      <c r="B253" s="83" t="s">
        <v>958</v>
      </c>
      <c r="C253" s="85" t="s">
        <v>3606</v>
      </c>
      <c r="D253" s="86">
        <v>6483</v>
      </c>
      <c r="E253" s="85">
        <v>0</v>
      </c>
      <c r="F253" s="85">
        <v>0</v>
      </c>
      <c r="G253" s="143">
        <f>VLOOKUP($A253,ข้อมูลพื้นฐานรพ_สป_ณสค61!$C$2:$S$897,12,0)</f>
        <v>0.77600000000000002</v>
      </c>
      <c r="H253" s="85">
        <v>0</v>
      </c>
      <c r="I253" s="85">
        <v>0</v>
      </c>
      <c r="J253" s="85">
        <v>0</v>
      </c>
      <c r="K253" s="85">
        <v>0</v>
      </c>
      <c r="L253" s="85">
        <v>0</v>
      </c>
      <c r="M253" s="85">
        <v>0</v>
      </c>
      <c r="N253" s="85">
        <v>0</v>
      </c>
      <c r="O253" s="85">
        <v>0</v>
      </c>
      <c r="P253" s="85">
        <v>0</v>
      </c>
      <c r="Q253" s="85">
        <v>0</v>
      </c>
      <c r="R253" s="85">
        <v>0</v>
      </c>
      <c r="S253" s="85">
        <v>0</v>
      </c>
      <c r="T253" s="2">
        <f t="shared" si="6"/>
        <v>0.6</v>
      </c>
      <c r="U253" s="1">
        <f t="shared" si="7"/>
        <v>1</v>
      </c>
    </row>
    <row r="254" spans="1:21" x14ac:dyDescent="0.25">
      <c r="A254" s="92">
        <v>10947</v>
      </c>
      <c r="B254" s="83" t="s">
        <v>958</v>
      </c>
      <c r="C254" s="85" t="s">
        <v>3607</v>
      </c>
      <c r="D254" s="86">
        <v>5196</v>
      </c>
      <c r="E254" s="85">
        <v>39</v>
      </c>
      <c r="F254" s="87">
        <v>1764.3317</v>
      </c>
      <c r="G254" s="90">
        <v>0.34210000000000002</v>
      </c>
      <c r="H254" s="85">
        <v>0.55249999999999999</v>
      </c>
      <c r="I254" s="85">
        <v>0.5917</v>
      </c>
      <c r="J254" s="85">
        <v>0.57130000000000003</v>
      </c>
      <c r="K254" s="85">
        <v>0.58360000000000001</v>
      </c>
      <c r="L254" s="85">
        <v>0.55500000000000005</v>
      </c>
      <c r="M254" s="85">
        <v>0.55100000000000005</v>
      </c>
      <c r="N254" s="85">
        <v>0.57199999999999995</v>
      </c>
      <c r="O254" s="85">
        <v>0.58409999999999995</v>
      </c>
      <c r="P254" s="85">
        <v>8.0000000000000004E-4</v>
      </c>
      <c r="Q254" s="85">
        <v>0</v>
      </c>
      <c r="R254" s="85">
        <v>0</v>
      </c>
      <c r="S254" s="85">
        <v>0</v>
      </c>
      <c r="T254" s="2">
        <f t="shared" si="6"/>
        <v>0.6</v>
      </c>
      <c r="U254" s="1">
        <f t="shared" si="7"/>
        <v>0</v>
      </c>
    </row>
    <row r="255" spans="1:21" x14ac:dyDescent="0.25">
      <c r="A255" s="92">
        <v>10948</v>
      </c>
      <c r="B255" s="83" t="s">
        <v>958</v>
      </c>
      <c r="C255" s="85" t="s">
        <v>3608</v>
      </c>
      <c r="D255" s="86">
        <v>3420</v>
      </c>
      <c r="E255" s="85">
        <v>109</v>
      </c>
      <c r="F255" s="87">
        <v>1868.973</v>
      </c>
      <c r="G255" s="90">
        <v>0.5645</v>
      </c>
      <c r="H255" s="85">
        <v>0.51929999999999998</v>
      </c>
      <c r="I255" s="85">
        <v>0.5867</v>
      </c>
      <c r="J255" s="85">
        <v>0.5363</v>
      </c>
      <c r="K255" s="85">
        <v>0.52229999999999999</v>
      </c>
      <c r="L255" s="85">
        <v>0.57979999999999998</v>
      </c>
      <c r="M255" s="85">
        <v>0.60729999999999995</v>
      </c>
      <c r="N255" s="85">
        <v>0.60119999999999996</v>
      </c>
      <c r="O255" s="85">
        <v>0.53320000000000001</v>
      </c>
      <c r="P255" s="85">
        <v>0.52700000000000002</v>
      </c>
      <c r="Q255" s="85">
        <v>0.55630000000000002</v>
      </c>
      <c r="R255" s="85">
        <v>0.60419999999999996</v>
      </c>
      <c r="S255" s="85">
        <v>0.6038</v>
      </c>
      <c r="T255" s="2">
        <f t="shared" si="6"/>
        <v>0.6</v>
      </c>
      <c r="U255" s="1">
        <f t="shared" si="7"/>
        <v>0</v>
      </c>
    </row>
    <row r="256" spans="1:21" x14ac:dyDescent="0.25">
      <c r="A256" s="92">
        <v>10949</v>
      </c>
      <c r="B256" s="83" t="s">
        <v>958</v>
      </c>
      <c r="C256" s="85" t="s">
        <v>3609</v>
      </c>
      <c r="D256" s="86">
        <v>6278</v>
      </c>
      <c r="E256" s="85">
        <v>301</v>
      </c>
      <c r="F256" s="87">
        <v>1242.8353</v>
      </c>
      <c r="G256" s="90">
        <v>0.2079</v>
      </c>
      <c r="H256" s="85">
        <v>0.51739999999999997</v>
      </c>
      <c r="I256" s="85">
        <v>0.501</v>
      </c>
      <c r="J256" s="85">
        <v>0.50039999999999996</v>
      </c>
      <c r="K256" s="85">
        <v>0.51029999999999998</v>
      </c>
      <c r="L256" s="85">
        <v>0.55679999999999996</v>
      </c>
      <c r="M256" s="85">
        <v>0.51429999999999998</v>
      </c>
      <c r="N256" s="85">
        <v>0</v>
      </c>
      <c r="O256" s="85">
        <v>0</v>
      </c>
      <c r="P256" s="85">
        <v>0</v>
      </c>
      <c r="Q256" s="85">
        <v>0</v>
      </c>
      <c r="R256" s="85">
        <v>0</v>
      </c>
      <c r="S256" s="85">
        <v>0</v>
      </c>
      <c r="T256" s="2">
        <f t="shared" si="6"/>
        <v>0.6</v>
      </c>
      <c r="U256" s="1">
        <f t="shared" si="7"/>
        <v>0</v>
      </c>
    </row>
    <row r="257" spans="1:21" x14ac:dyDescent="0.25">
      <c r="A257" s="92">
        <v>10950</v>
      </c>
      <c r="B257" s="83" t="s">
        <v>958</v>
      </c>
      <c r="C257" s="85" t="s">
        <v>3610</v>
      </c>
      <c r="D257" s="86">
        <v>6543</v>
      </c>
      <c r="E257" s="86">
        <v>4541</v>
      </c>
      <c r="F257" s="87">
        <v>1156.5263</v>
      </c>
      <c r="G257" s="90">
        <v>0.57769999999999999</v>
      </c>
      <c r="H257" s="85">
        <v>0.64859999999999995</v>
      </c>
      <c r="I257" s="85">
        <v>0.67889999999999995</v>
      </c>
      <c r="J257" s="85">
        <v>0.66239999999999999</v>
      </c>
      <c r="K257" s="85">
        <v>0.60919999999999996</v>
      </c>
      <c r="L257" s="85">
        <v>0.54590000000000005</v>
      </c>
      <c r="M257" s="85">
        <v>0.56810000000000005</v>
      </c>
      <c r="N257" s="85">
        <v>0.56499999999999995</v>
      </c>
      <c r="O257" s="85">
        <v>0.55300000000000005</v>
      </c>
      <c r="P257" s="85">
        <v>0.54759999999999998</v>
      </c>
      <c r="Q257" s="85">
        <v>0.4299</v>
      </c>
      <c r="R257" s="85">
        <v>0.52200000000000002</v>
      </c>
      <c r="S257" s="85">
        <v>0.50160000000000005</v>
      </c>
      <c r="T257" s="2">
        <f t="shared" si="6"/>
        <v>0.6</v>
      </c>
      <c r="U257" s="1">
        <f t="shared" si="7"/>
        <v>0</v>
      </c>
    </row>
    <row r="258" spans="1:21" x14ac:dyDescent="0.25">
      <c r="A258" s="92">
        <v>10951</v>
      </c>
      <c r="B258" s="83" t="s">
        <v>961</v>
      </c>
      <c r="C258" s="85" t="s">
        <v>3611</v>
      </c>
      <c r="D258" s="86">
        <v>14554</v>
      </c>
      <c r="E258" s="86">
        <v>6922</v>
      </c>
      <c r="F258" s="85">
        <v>0</v>
      </c>
      <c r="G258" s="143">
        <f>VLOOKUP($A258,ข้อมูลพื้นฐานรพ_สป_ณสค61!$C$2:$S$897,12,0)</f>
        <v>0.71409999999999996</v>
      </c>
      <c r="H258" s="85">
        <v>0</v>
      </c>
      <c r="I258" s="85">
        <v>0</v>
      </c>
      <c r="J258" s="85">
        <v>0</v>
      </c>
      <c r="K258" s="85">
        <v>0</v>
      </c>
      <c r="L258" s="85">
        <v>0</v>
      </c>
      <c r="M258" s="85">
        <v>0</v>
      </c>
      <c r="N258" s="85">
        <v>0</v>
      </c>
      <c r="O258" s="85">
        <v>0</v>
      </c>
      <c r="P258" s="85">
        <v>0</v>
      </c>
      <c r="Q258" s="85">
        <v>0</v>
      </c>
      <c r="R258" s="85">
        <v>0</v>
      </c>
      <c r="S258" s="85">
        <v>0</v>
      </c>
      <c r="T258" s="2">
        <f t="shared" si="6"/>
        <v>0.8</v>
      </c>
      <c r="U258" s="1">
        <f t="shared" si="7"/>
        <v>0</v>
      </c>
    </row>
    <row r="259" spans="1:21" x14ac:dyDescent="0.25">
      <c r="A259" s="92">
        <v>10952</v>
      </c>
      <c r="B259" s="83" t="s">
        <v>958</v>
      </c>
      <c r="C259" s="85" t="s">
        <v>3612</v>
      </c>
      <c r="D259" s="86">
        <v>3706</v>
      </c>
      <c r="E259" s="86">
        <v>1411</v>
      </c>
      <c r="F259" s="85">
        <v>645.19269999999995</v>
      </c>
      <c r="G259" s="90">
        <v>0.28110000000000002</v>
      </c>
      <c r="H259" s="85">
        <v>0.61680000000000001</v>
      </c>
      <c r="I259" s="85">
        <v>0.65969999999999995</v>
      </c>
      <c r="J259" s="85">
        <v>0.69359999999999999</v>
      </c>
      <c r="K259" s="85">
        <v>0.63339999999999996</v>
      </c>
      <c r="L259" s="85">
        <v>0.63539999999999996</v>
      </c>
      <c r="M259" s="85">
        <v>0.55089999999999995</v>
      </c>
      <c r="N259" s="85">
        <v>0.5413</v>
      </c>
      <c r="O259" s="85">
        <v>0</v>
      </c>
      <c r="P259" s="85">
        <v>0</v>
      </c>
      <c r="Q259" s="85">
        <v>0</v>
      </c>
      <c r="R259" s="85">
        <v>0</v>
      </c>
      <c r="S259" s="85">
        <v>0.27860000000000001</v>
      </c>
      <c r="T259" s="2">
        <f t="shared" si="6"/>
        <v>0.6</v>
      </c>
      <c r="U259" s="1">
        <f t="shared" si="7"/>
        <v>0</v>
      </c>
    </row>
    <row r="260" spans="1:21" x14ac:dyDescent="0.25">
      <c r="A260" s="92">
        <v>10953</v>
      </c>
      <c r="B260" s="83" t="s">
        <v>958</v>
      </c>
      <c r="C260" s="85" t="s">
        <v>3613</v>
      </c>
      <c r="D260" s="86">
        <v>5758</v>
      </c>
      <c r="E260" s="86">
        <v>5758</v>
      </c>
      <c r="F260" s="85">
        <v>0</v>
      </c>
      <c r="G260" s="143">
        <f>VLOOKUP($A260,ข้อมูลพื้นฐานรพ_สป_ณสค61!$C$2:$S$897,12,0)</f>
        <v>0.69740000000000002</v>
      </c>
      <c r="H260" s="85">
        <v>0</v>
      </c>
      <c r="I260" s="85">
        <v>0</v>
      </c>
      <c r="J260" s="85">
        <v>0</v>
      </c>
      <c r="K260" s="85">
        <v>0</v>
      </c>
      <c r="L260" s="85">
        <v>0</v>
      </c>
      <c r="M260" s="85">
        <v>0</v>
      </c>
      <c r="N260" s="85">
        <v>0</v>
      </c>
      <c r="O260" s="85">
        <v>0</v>
      </c>
      <c r="P260" s="85">
        <v>0</v>
      </c>
      <c r="Q260" s="85">
        <v>0</v>
      </c>
      <c r="R260" s="85">
        <v>0</v>
      </c>
      <c r="S260" s="85">
        <v>0</v>
      </c>
      <c r="T260" s="2">
        <f t="shared" ref="T260:T323" si="8">VLOOKUP($B260,$W$3:$AF$10,10,0)</f>
        <v>0.6</v>
      </c>
      <c r="U260" s="1">
        <f t="shared" ref="U260:U323" si="9">IF(G260&gt;=T260,1,0)</f>
        <v>1</v>
      </c>
    </row>
    <row r="261" spans="1:21" x14ac:dyDescent="0.25">
      <c r="A261" s="92">
        <v>10954</v>
      </c>
      <c r="B261" s="83" t="s">
        <v>987</v>
      </c>
      <c r="C261" s="85" t="s">
        <v>3614</v>
      </c>
      <c r="D261" s="86">
        <v>23615</v>
      </c>
      <c r="E261" s="86">
        <v>4426</v>
      </c>
      <c r="F261" s="87">
        <v>19425.771499999999</v>
      </c>
      <c r="G261" s="90">
        <v>1.0123</v>
      </c>
      <c r="H261" s="85">
        <v>0.98650000000000004</v>
      </c>
      <c r="I261" s="85">
        <v>1.0227999999999999</v>
      </c>
      <c r="J261" s="85">
        <v>1.0244</v>
      </c>
      <c r="K261" s="85">
        <v>0.95430000000000004</v>
      </c>
      <c r="L261" s="85">
        <v>0.98260000000000003</v>
      </c>
      <c r="M261" s="85">
        <v>1.0089999999999999</v>
      </c>
      <c r="N261" s="85">
        <v>1.0894999999999999</v>
      </c>
      <c r="O261" s="85">
        <v>1.0326</v>
      </c>
      <c r="P261" s="85">
        <v>1.0376000000000001</v>
      </c>
      <c r="Q261" s="85">
        <v>1.3081</v>
      </c>
      <c r="R261" s="85">
        <v>1.012</v>
      </c>
      <c r="S261" s="85">
        <v>0.99980000000000002</v>
      </c>
      <c r="T261" s="2">
        <f t="shared" si="8"/>
        <v>1</v>
      </c>
      <c r="U261" s="1">
        <f t="shared" si="9"/>
        <v>1</v>
      </c>
    </row>
    <row r="262" spans="1:21" x14ac:dyDescent="0.25">
      <c r="A262" s="92">
        <v>10956</v>
      </c>
      <c r="B262" s="83" t="s">
        <v>961</v>
      </c>
      <c r="C262" s="85" t="s">
        <v>3615</v>
      </c>
      <c r="D262" s="86">
        <v>11626</v>
      </c>
      <c r="E262" s="85">
        <v>466</v>
      </c>
      <c r="F262" s="87">
        <v>3024.5196999999998</v>
      </c>
      <c r="G262" s="90">
        <v>0.27100000000000002</v>
      </c>
      <c r="H262" s="85">
        <v>0.61739999999999995</v>
      </c>
      <c r="I262" s="85">
        <v>0.6069</v>
      </c>
      <c r="J262" s="85">
        <v>0.65959999999999996</v>
      </c>
      <c r="K262" s="85">
        <v>0.6431</v>
      </c>
      <c r="L262" s="85">
        <v>0.65800000000000003</v>
      </c>
      <c r="M262" s="85">
        <v>0.69199999999999995</v>
      </c>
      <c r="N262" s="85">
        <v>1.1999999999999999E-3</v>
      </c>
      <c r="O262" s="85">
        <v>0</v>
      </c>
      <c r="P262" s="85">
        <v>0</v>
      </c>
      <c r="Q262" s="85">
        <v>0</v>
      </c>
      <c r="R262" s="85">
        <v>0</v>
      </c>
      <c r="S262" s="85">
        <v>0</v>
      </c>
      <c r="T262" s="2">
        <f t="shared" si="8"/>
        <v>0.8</v>
      </c>
      <c r="U262" s="1">
        <f t="shared" si="9"/>
        <v>0</v>
      </c>
    </row>
    <row r="263" spans="1:21" x14ac:dyDescent="0.25">
      <c r="A263" s="92">
        <v>10957</v>
      </c>
      <c r="B263" s="83" t="s">
        <v>958</v>
      </c>
      <c r="C263" s="85" t="s">
        <v>3616</v>
      </c>
      <c r="D263" s="86">
        <v>1867</v>
      </c>
      <c r="E263" s="85">
        <v>331</v>
      </c>
      <c r="F263" s="85">
        <v>583.54830000000004</v>
      </c>
      <c r="G263" s="90">
        <v>0.37990000000000002</v>
      </c>
      <c r="H263" s="85">
        <v>0.62439999999999996</v>
      </c>
      <c r="I263" s="85">
        <v>0.65680000000000005</v>
      </c>
      <c r="J263" s="85">
        <v>0.49619999999999997</v>
      </c>
      <c r="K263" s="85">
        <v>0.63619999999999999</v>
      </c>
      <c r="L263" s="85">
        <v>0.154</v>
      </c>
      <c r="M263" s="85">
        <v>0.57369999999999999</v>
      </c>
      <c r="N263" s="85">
        <v>0.1903</v>
      </c>
      <c r="O263" s="85">
        <v>0.3911</v>
      </c>
      <c r="P263" s="85">
        <v>0.22259999999999999</v>
      </c>
      <c r="Q263" s="85">
        <v>0.1288</v>
      </c>
      <c r="R263" s="85">
        <v>0.44140000000000001</v>
      </c>
      <c r="S263" s="85">
        <v>8.4000000000000005E-2</v>
      </c>
      <c r="T263" s="2">
        <f t="shared" si="8"/>
        <v>0.6</v>
      </c>
      <c r="U263" s="1">
        <f t="shared" si="9"/>
        <v>0</v>
      </c>
    </row>
    <row r="264" spans="1:21" x14ac:dyDescent="0.25">
      <c r="A264" s="92">
        <v>10958</v>
      </c>
      <c r="B264" s="83" t="s">
        <v>958</v>
      </c>
      <c r="C264" s="85" t="s">
        <v>3617</v>
      </c>
      <c r="D264" s="86">
        <v>3954</v>
      </c>
      <c r="E264" s="86">
        <v>3949</v>
      </c>
      <c r="F264" s="85">
        <v>2.8704000000000001</v>
      </c>
      <c r="G264" s="90">
        <v>0.57410000000000005</v>
      </c>
      <c r="H264" s="85">
        <v>0.70440000000000003</v>
      </c>
      <c r="I264" s="85">
        <v>0</v>
      </c>
      <c r="J264" s="85">
        <v>0</v>
      </c>
      <c r="K264" s="85">
        <v>0</v>
      </c>
      <c r="L264" s="85">
        <v>0</v>
      </c>
      <c r="M264" s="85">
        <v>0</v>
      </c>
      <c r="N264" s="85">
        <v>0</v>
      </c>
      <c r="O264" s="85">
        <v>0.26860000000000001</v>
      </c>
      <c r="P264" s="85">
        <v>0.6431</v>
      </c>
      <c r="Q264" s="85">
        <v>0.55000000000000004</v>
      </c>
      <c r="R264" s="85">
        <v>0</v>
      </c>
      <c r="S264" s="85">
        <v>0</v>
      </c>
      <c r="T264" s="2">
        <f t="shared" si="8"/>
        <v>0.6</v>
      </c>
      <c r="U264" s="1">
        <f t="shared" si="9"/>
        <v>0</v>
      </c>
    </row>
    <row r="265" spans="1:21" x14ac:dyDescent="0.25">
      <c r="A265" s="92">
        <v>10959</v>
      </c>
      <c r="B265" s="83" t="s">
        <v>958</v>
      </c>
      <c r="C265" s="85" t="s">
        <v>3618</v>
      </c>
      <c r="D265" s="86">
        <v>4039</v>
      </c>
      <c r="E265" s="85">
        <v>135</v>
      </c>
      <c r="F265" s="87">
        <v>1363.626</v>
      </c>
      <c r="G265" s="90">
        <v>0.3493</v>
      </c>
      <c r="H265" s="85">
        <v>0.60240000000000005</v>
      </c>
      <c r="I265" s="85">
        <v>0.5333</v>
      </c>
      <c r="J265" s="85">
        <v>0.57820000000000005</v>
      </c>
      <c r="K265" s="85">
        <v>0.55840000000000001</v>
      </c>
      <c r="L265" s="85">
        <v>0.57250000000000001</v>
      </c>
      <c r="M265" s="85">
        <v>0.57520000000000004</v>
      </c>
      <c r="N265" s="85">
        <v>0.60040000000000004</v>
      </c>
      <c r="O265" s="85">
        <v>0</v>
      </c>
      <c r="P265" s="85">
        <v>0</v>
      </c>
      <c r="Q265" s="85">
        <v>0</v>
      </c>
      <c r="R265" s="85">
        <v>0</v>
      </c>
      <c r="S265" s="85">
        <v>0.52669999999999995</v>
      </c>
      <c r="T265" s="2">
        <f t="shared" si="8"/>
        <v>0.6</v>
      </c>
      <c r="U265" s="1">
        <f t="shared" si="9"/>
        <v>0</v>
      </c>
    </row>
    <row r="266" spans="1:21" x14ac:dyDescent="0.25">
      <c r="A266" s="92">
        <v>10960</v>
      </c>
      <c r="B266" s="83" t="s">
        <v>958</v>
      </c>
      <c r="C266" s="85" t="s">
        <v>3619</v>
      </c>
      <c r="D266" s="86">
        <v>2320</v>
      </c>
      <c r="E266" s="85">
        <v>264</v>
      </c>
      <c r="F266" s="87">
        <v>1369.1436000000001</v>
      </c>
      <c r="G266" s="90">
        <v>0.66590000000000005</v>
      </c>
      <c r="H266" s="85">
        <v>0.72709999999999997</v>
      </c>
      <c r="I266" s="85">
        <v>0.74950000000000006</v>
      </c>
      <c r="J266" s="85">
        <v>0.78800000000000003</v>
      </c>
      <c r="K266" s="85">
        <v>0.65680000000000005</v>
      </c>
      <c r="L266" s="85">
        <v>0.63470000000000004</v>
      </c>
      <c r="M266" s="85">
        <v>0.60089999999999999</v>
      </c>
      <c r="N266" s="85">
        <v>0.80800000000000005</v>
      </c>
      <c r="O266" s="85">
        <v>0.64690000000000003</v>
      </c>
      <c r="P266" s="85">
        <v>0.60870000000000002</v>
      </c>
      <c r="Q266" s="85">
        <v>0.61299999999999999</v>
      </c>
      <c r="R266" s="85">
        <v>0.60170000000000001</v>
      </c>
      <c r="S266" s="85">
        <v>0.59940000000000004</v>
      </c>
      <c r="T266" s="2">
        <f t="shared" si="8"/>
        <v>0.6</v>
      </c>
      <c r="U266" s="1">
        <f t="shared" si="9"/>
        <v>1</v>
      </c>
    </row>
    <row r="267" spans="1:21" x14ac:dyDescent="0.25">
      <c r="A267" s="92">
        <v>10961</v>
      </c>
      <c r="B267" s="83" t="s">
        <v>958</v>
      </c>
      <c r="C267" s="85" t="s">
        <v>3620</v>
      </c>
      <c r="D267" s="86">
        <v>4710</v>
      </c>
      <c r="E267" s="85">
        <v>191</v>
      </c>
      <c r="F267" s="85">
        <v>902.6961</v>
      </c>
      <c r="G267" s="90">
        <v>0.19980000000000001</v>
      </c>
      <c r="H267" s="85">
        <v>0.59540000000000004</v>
      </c>
      <c r="I267" s="85">
        <v>0.57979999999999998</v>
      </c>
      <c r="J267" s="85">
        <v>0.65769999999999995</v>
      </c>
      <c r="K267" s="85">
        <v>0.60299999999999998</v>
      </c>
      <c r="L267" s="85">
        <v>0.49170000000000003</v>
      </c>
      <c r="M267" s="85">
        <v>0.55220000000000002</v>
      </c>
      <c r="N267" s="85">
        <v>0</v>
      </c>
      <c r="O267" s="85">
        <v>0</v>
      </c>
      <c r="P267" s="85">
        <v>0</v>
      </c>
      <c r="Q267" s="85">
        <v>8.9999999999999998E-4</v>
      </c>
      <c r="R267" s="85">
        <v>0</v>
      </c>
      <c r="S267" s="85">
        <v>0</v>
      </c>
      <c r="T267" s="2">
        <f t="shared" si="8"/>
        <v>0.6</v>
      </c>
      <c r="U267" s="1">
        <f t="shared" si="9"/>
        <v>0</v>
      </c>
    </row>
    <row r="268" spans="1:21" x14ac:dyDescent="0.25">
      <c r="A268" s="92">
        <v>10962</v>
      </c>
      <c r="B268" s="83" t="s">
        <v>958</v>
      </c>
      <c r="C268" s="85" t="s">
        <v>3621</v>
      </c>
      <c r="D268" s="86">
        <v>1800</v>
      </c>
      <c r="E268" s="85">
        <v>146</v>
      </c>
      <c r="F268" s="85">
        <v>287</v>
      </c>
      <c r="G268" s="90">
        <v>0.17349999999999999</v>
      </c>
      <c r="H268" s="85">
        <v>0.55410000000000004</v>
      </c>
      <c r="I268" s="85">
        <v>0.49299999999999999</v>
      </c>
      <c r="J268" s="85">
        <v>0.44440000000000002</v>
      </c>
      <c r="K268" s="85">
        <v>0.27029999999999998</v>
      </c>
      <c r="L268" s="85">
        <v>0</v>
      </c>
      <c r="M268" s="85">
        <v>0.41860000000000003</v>
      </c>
      <c r="N268" s="85">
        <v>0</v>
      </c>
      <c r="O268" s="85">
        <v>0</v>
      </c>
      <c r="P268" s="85">
        <v>0</v>
      </c>
      <c r="Q268" s="85">
        <v>0</v>
      </c>
      <c r="R268" s="85">
        <v>0</v>
      </c>
      <c r="S268" s="85">
        <v>0</v>
      </c>
      <c r="T268" s="2">
        <f t="shared" si="8"/>
        <v>0.6</v>
      </c>
      <c r="U268" s="1">
        <f t="shared" si="9"/>
        <v>0</v>
      </c>
    </row>
    <row r="269" spans="1:21" x14ac:dyDescent="0.25">
      <c r="A269" s="92">
        <v>11443</v>
      </c>
      <c r="B269" s="83" t="s">
        <v>987</v>
      </c>
      <c r="C269" s="85" t="s">
        <v>3622</v>
      </c>
      <c r="D269" s="86">
        <v>30064</v>
      </c>
      <c r="E269" s="85">
        <v>3</v>
      </c>
      <c r="F269" s="85">
        <v>386.6318</v>
      </c>
      <c r="G269" s="90">
        <v>1.29E-2</v>
      </c>
      <c r="H269" s="85">
        <v>0</v>
      </c>
      <c r="I269" s="85">
        <v>0</v>
      </c>
      <c r="J269" s="85">
        <v>2E-3</v>
      </c>
      <c r="K269" s="85">
        <v>0</v>
      </c>
      <c r="L269" s="85">
        <v>0</v>
      </c>
      <c r="M269" s="85">
        <v>0.12280000000000001</v>
      </c>
      <c r="N269" s="85">
        <v>0</v>
      </c>
      <c r="O269" s="85">
        <v>0</v>
      </c>
      <c r="P269" s="85">
        <v>0</v>
      </c>
      <c r="Q269" s="85">
        <v>0</v>
      </c>
      <c r="R269" s="85">
        <v>0</v>
      </c>
      <c r="S269" s="85">
        <v>0</v>
      </c>
      <c r="T269" s="2">
        <f t="shared" si="8"/>
        <v>1</v>
      </c>
      <c r="U269" s="1">
        <f t="shared" si="9"/>
        <v>0</v>
      </c>
    </row>
    <row r="270" spans="1:21" x14ac:dyDescent="0.25">
      <c r="A270" s="92">
        <v>21984</v>
      </c>
      <c r="B270" s="83" t="s">
        <v>1013</v>
      </c>
      <c r="C270" s="85" t="s">
        <v>3623</v>
      </c>
      <c r="D270" s="86">
        <v>14345</v>
      </c>
      <c r="E270" s="85">
        <v>35</v>
      </c>
      <c r="F270" s="87">
        <v>14500.5939</v>
      </c>
      <c r="G270" s="90">
        <v>1.0133000000000001</v>
      </c>
      <c r="H270" s="85">
        <v>1.0981000000000001</v>
      </c>
      <c r="I270" s="85">
        <v>1.19</v>
      </c>
      <c r="J270" s="85">
        <v>1.2619</v>
      </c>
      <c r="K270" s="85">
        <v>1.1145</v>
      </c>
      <c r="L270" s="85">
        <v>1.1840999999999999</v>
      </c>
      <c r="M270" s="85">
        <v>1.145</v>
      </c>
      <c r="N270" s="85">
        <v>0.89129999999999998</v>
      </c>
      <c r="O270" s="85">
        <v>1.1920999999999999</v>
      </c>
      <c r="P270" s="85">
        <v>1.1794</v>
      </c>
      <c r="Q270" s="85">
        <v>1.1517999999999999</v>
      </c>
      <c r="R270" s="85">
        <v>0.91069999999999995</v>
      </c>
      <c r="S270" s="85">
        <v>0.112</v>
      </c>
      <c r="T270" s="2">
        <f t="shared" si="8"/>
        <v>1.2</v>
      </c>
      <c r="U270" s="1">
        <f t="shared" si="9"/>
        <v>0</v>
      </c>
    </row>
    <row r="271" spans="1:21" x14ac:dyDescent="0.25">
      <c r="A271" s="92">
        <v>24032</v>
      </c>
      <c r="B271" s="83" t="s">
        <v>980</v>
      </c>
      <c r="C271" s="85" t="s">
        <v>3624</v>
      </c>
      <c r="D271" s="86">
        <v>3602</v>
      </c>
      <c r="E271" s="85">
        <v>526</v>
      </c>
      <c r="F271" s="85">
        <v>473.41129999999998</v>
      </c>
      <c r="G271" s="90">
        <v>0.15390000000000001</v>
      </c>
      <c r="H271" s="85">
        <v>0.72409999999999997</v>
      </c>
      <c r="I271" s="85">
        <v>0.56979999999999997</v>
      </c>
      <c r="J271" s="85">
        <v>0.56469999999999998</v>
      </c>
      <c r="K271" s="85">
        <v>0.59689999999999999</v>
      </c>
      <c r="L271" s="85">
        <v>0.32890000000000003</v>
      </c>
      <c r="M271" s="85">
        <v>0</v>
      </c>
      <c r="N271" s="85">
        <v>0</v>
      </c>
      <c r="O271" s="85">
        <v>0</v>
      </c>
      <c r="P271" s="85">
        <v>0</v>
      </c>
      <c r="Q271" s="85">
        <v>0</v>
      </c>
      <c r="R271" s="85">
        <v>0</v>
      </c>
      <c r="S271" s="85">
        <v>0</v>
      </c>
      <c r="T271" s="2">
        <f t="shared" si="8"/>
        <v>0.6</v>
      </c>
      <c r="U271" s="1">
        <f t="shared" si="9"/>
        <v>0</v>
      </c>
    </row>
    <row r="272" spans="1:21" x14ac:dyDescent="0.25">
      <c r="A272" s="92">
        <v>24821</v>
      </c>
      <c r="B272" s="83" t="s">
        <v>980</v>
      </c>
      <c r="C272" s="85" t="s">
        <v>3625</v>
      </c>
      <c r="D272" s="86">
        <v>2335</v>
      </c>
      <c r="E272" s="85">
        <v>953</v>
      </c>
      <c r="F272" s="85">
        <v>2.7791999999999999</v>
      </c>
      <c r="G272" s="90">
        <v>2E-3</v>
      </c>
      <c r="H272" s="85">
        <v>0.99919999999999998</v>
      </c>
      <c r="I272" s="85">
        <v>0.2591</v>
      </c>
      <c r="J272" s="85">
        <v>0</v>
      </c>
      <c r="K272" s="85">
        <v>0.56810000000000005</v>
      </c>
      <c r="L272" s="85">
        <v>0</v>
      </c>
      <c r="M272" s="85">
        <v>0.47639999999999999</v>
      </c>
      <c r="N272" s="85">
        <v>0</v>
      </c>
      <c r="O272" s="85">
        <v>0</v>
      </c>
      <c r="P272" s="85">
        <v>0</v>
      </c>
      <c r="Q272" s="85">
        <v>0</v>
      </c>
      <c r="R272" s="85">
        <v>0</v>
      </c>
      <c r="S272" s="85">
        <v>0</v>
      </c>
      <c r="T272" s="2">
        <f t="shared" si="8"/>
        <v>0.6</v>
      </c>
      <c r="U272" s="1">
        <f t="shared" si="9"/>
        <v>0</v>
      </c>
    </row>
    <row r="273" spans="1:21" x14ac:dyDescent="0.25">
      <c r="A273" s="92">
        <v>27967</v>
      </c>
      <c r="B273" s="83" t="s">
        <v>980</v>
      </c>
      <c r="C273" s="85" t="s">
        <v>3626</v>
      </c>
      <c r="D273" s="86">
        <v>2007</v>
      </c>
      <c r="E273" s="85">
        <v>44</v>
      </c>
      <c r="F273" s="85">
        <v>584.89779999999996</v>
      </c>
      <c r="G273" s="90">
        <v>0.29799999999999999</v>
      </c>
      <c r="H273" s="85">
        <v>0.74370000000000003</v>
      </c>
      <c r="I273" s="85">
        <v>0.68179999999999996</v>
      </c>
      <c r="J273" s="85">
        <v>0.78420000000000001</v>
      </c>
      <c r="K273" s="85">
        <v>0.69910000000000005</v>
      </c>
      <c r="L273" s="85">
        <v>0.73</v>
      </c>
      <c r="M273" s="85">
        <v>0.52590000000000003</v>
      </c>
      <c r="N273" s="85">
        <v>1.6000000000000001E-3</v>
      </c>
      <c r="O273" s="85">
        <v>0</v>
      </c>
      <c r="P273" s="85">
        <v>0</v>
      </c>
      <c r="Q273" s="85">
        <v>0</v>
      </c>
      <c r="R273" s="85">
        <v>0</v>
      </c>
      <c r="S273" s="85">
        <v>0</v>
      </c>
      <c r="T273" s="2">
        <f t="shared" si="8"/>
        <v>0.6</v>
      </c>
      <c r="U273" s="1">
        <f t="shared" si="9"/>
        <v>0</v>
      </c>
    </row>
    <row r="274" spans="1:21" x14ac:dyDescent="0.25">
      <c r="A274" s="92">
        <v>27968</v>
      </c>
      <c r="B274" s="83" t="s">
        <v>980</v>
      </c>
      <c r="C274" s="85" t="s">
        <v>3627</v>
      </c>
      <c r="D274" s="86">
        <v>1384</v>
      </c>
      <c r="E274" s="85">
        <v>75</v>
      </c>
      <c r="F274" s="85">
        <v>331.7681</v>
      </c>
      <c r="G274" s="90">
        <v>0.2535</v>
      </c>
      <c r="H274" s="85">
        <v>0.55989999999999995</v>
      </c>
      <c r="I274" s="85">
        <v>0.61060000000000003</v>
      </c>
      <c r="J274" s="85">
        <v>0.57110000000000005</v>
      </c>
      <c r="K274" s="85">
        <v>0.42159999999999997</v>
      </c>
      <c r="L274" s="85">
        <v>0.54930000000000001</v>
      </c>
      <c r="M274" s="85">
        <v>0.52059999999999995</v>
      </c>
      <c r="N274" s="85">
        <v>0.49780000000000002</v>
      </c>
      <c r="O274" s="85">
        <v>0</v>
      </c>
      <c r="P274" s="85">
        <v>0.49990000000000001</v>
      </c>
      <c r="Q274" s="85">
        <v>0</v>
      </c>
      <c r="R274" s="85">
        <v>0</v>
      </c>
      <c r="S274" s="85">
        <v>0</v>
      </c>
      <c r="T274" s="2">
        <f t="shared" si="8"/>
        <v>0.6</v>
      </c>
      <c r="U274" s="1">
        <f t="shared" si="9"/>
        <v>0</v>
      </c>
    </row>
    <row r="275" spans="1:21" x14ac:dyDescent="0.25">
      <c r="A275" s="92">
        <v>27976</v>
      </c>
      <c r="B275" s="83" t="s">
        <v>980</v>
      </c>
      <c r="C275" s="85" t="s">
        <v>3628</v>
      </c>
      <c r="D275" s="86">
        <v>1807</v>
      </c>
      <c r="E275" s="85">
        <v>360</v>
      </c>
      <c r="F275" s="85">
        <v>793.10799999999995</v>
      </c>
      <c r="G275" s="90">
        <v>0.54810000000000003</v>
      </c>
      <c r="H275" s="85">
        <v>0.54869999999999997</v>
      </c>
      <c r="I275" s="85">
        <v>0.56910000000000005</v>
      </c>
      <c r="J275" s="85">
        <v>0.63790000000000002</v>
      </c>
      <c r="K275" s="85">
        <v>0.50939999999999996</v>
      </c>
      <c r="L275" s="85">
        <v>0.51380000000000003</v>
      </c>
      <c r="M275" s="85">
        <v>0.54549999999999998</v>
      </c>
      <c r="N275" s="85">
        <v>0.60629999999999995</v>
      </c>
      <c r="O275" s="85">
        <v>0.57650000000000001</v>
      </c>
      <c r="P275" s="85">
        <v>0.51749999999999996</v>
      </c>
      <c r="Q275" s="85">
        <v>0.55469999999999997</v>
      </c>
      <c r="R275" s="85">
        <v>0.52800000000000002</v>
      </c>
      <c r="S275" s="85">
        <v>0.52339999999999998</v>
      </c>
      <c r="T275" s="2">
        <f t="shared" si="8"/>
        <v>0.6</v>
      </c>
      <c r="U275" s="1">
        <f t="shared" si="9"/>
        <v>0</v>
      </c>
    </row>
    <row r="276" spans="1:21" x14ac:dyDescent="0.25">
      <c r="A276" s="92">
        <v>10701</v>
      </c>
      <c r="B276" s="83" t="s">
        <v>1013</v>
      </c>
      <c r="C276" s="85" t="s">
        <v>3629</v>
      </c>
      <c r="D276" s="86">
        <v>38325</v>
      </c>
      <c r="E276" s="85">
        <v>181</v>
      </c>
      <c r="F276" s="87">
        <v>46528.220999999998</v>
      </c>
      <c r="G276" s="90">
        <v>1.2198</v>
      </c>
      <c r="H276" s="85">
        <v>1.1527000000000001</v>
      </c>
      <c r="I276" s="85">
        <v>1.2634000000000001</v>
      </c>
      <c r="J276" s="85">
        <v>1.2337</v>
      </c>
      <c r="K276" s="85">
        <v>1.1432</v>
      </c>
      <c r="L276" s="85">
        <v>1.2225999999999999</v>
      </c>
      <c r="M276" s="85">
        <v>1.2546999999999999</v>
      </c>
      <c r="N276" s="85">
        <v>1.1873</v>
      </c>
      <c r="O276" s="85">
        <v>1.2131000000000001</v>
      </c>
      <c r="P276" s="85">
        <v>1.2654000000000001</v>
      </c>
      <c r="Q276" s="85">
        <v>1.2447999999999999</v>
      </c>
      <c r="R276" s="85">
        <v>1.2432000000000001</v>
      </c>
      <c r="S276" s="85">
        <v>1.1944999999999999</v>
      </c>
      <c r="T276" s="2">
        <f t="shared" si="8"/>
        <v>1.2</v>
      </c>
      <c r="U276" s="1">
        <f t="shared" si="9"/>
        <v>1</v>
      </c>
    </row>
    <row r="277" spans="1:21" x14ac:dyDescent="0.25">
      <c r="A277" s="92">
        <v>10963</v>
      </c>
      <c r="B277" s="83" t="s">
        <v>958</v>
      </c>
      <c r="C277" s="85" t="s">
        <v>3630</v>
      </c>
      <c r="D277" s="86">
        <v>1787</v>
      </c>
      <c r="E277" s="85">
        <v>2</v>
      </c>
      <c r="F277" s="87">
        <v>1206.8705</v>
      </c>
      <c r="G277" s="90">
        <v>0.67610000000000003</v>
      </c>
      <c r="H277" s="85">
        <v>0.82809999999999995</v>
      </c>
      <c r="I277" s="85">
        <v>0.72299999999999998</v>
      </c>
      <c r="J277" s="85">
        <v>0.6875</v>
      </c>
      <c r="K277" s="85">
        <v>0.60660000000000003</v>
      </c>
      <c r="L277" s="85">
        <v>0.67769999999999997</v>
      </c>
      <c r="M277" s="85">
        <v>0.6794</v>
      </c>
      <c r="N277" s="85">
        <v>0.68269999999999997</v>
      </c>
      <c r="O277" s="85">
        <v>0.73440000000000005</v>
      </c>
      <c r="P277" s="85">
        <v>0.70069999999999999</v>
      </c>
      <c r="Q277" s="85">
        <v>0.65439999999999998</v>
      </c>
      <c r="R277" s="85">
        <v>0.65090000000000003</v>
      </c>
      <c r="S277" s="85">
        <v>0.56869999999999998</v>
      </c>
      <c r="T277" s="2">
        <f t="shared" si="8"/>
        <v>0.6</v>
      </c>
      <c r="U277" s="1">
        <f t="shared" si="9"/>
        <v>1</v>
      </c>
    </row>
    <row r="278" spans="1:21" x14ac:dyDescent="0.25">
      <c r="A278" s="92">
        <v>10964</v>
      </c>
      <c r="B278" s="83" t="s">
        <v>958</v>
      </c>
      <c r="C278" s="85" t="s">
        <v>3631</v>
      </c>
      <c r="D278" s="86">
        <v>4321</v>
      </c>
      <c r="E278" s="85">
        <v>1</v>
      </c>
      <c r="F278" s="87">
        <v>2351.0805</v>
      </c>
      <c r="G278" s="90">
        <v>0.54420000000000002</v>
      </c>
      <c r="H278" s="85">
        <v>0.55679999999999996</v>
      </c>
      <c r="I278" s="85">
        <v>0.52190000000000003</v>
      </c>
      <c r="J278" s="85">
        <v>0.5111</v>
      </c>
      <c r="K278" s="85">
        <v>0.50790000000000002</v>
      </c>
      <c r="L278" s="85">
        <v>0.56020000000000003</v>
      </c>
      <c r="M278" s="85">
        <v>0.53949999999999998</v>
      </c>
      <c r="N278" s="85">
        <v>0.52900000000000003</v>
      </c>
      <c r="O278" s="85">
        <v>0.58450000000000002</v>
      </c>
      <c r="P278" s="85">
        <v>0.58230000000000004</v>
      </c>
      <c r="Q278" s="85">
        <v>0.54830000000000001</v>
      </c>
      <c r="R278" s="85">
        <v>0.5353</v>
      </c>
      <c r="S278" s="85">
        <v>0.53649999999999998</v>
      </c>
      <c r="T278" s="2">
        <f t="shared" si="8"/>
        <v>0.6</v>
      </c>
      <c r="U278" s="1">
        <f t="shared" si="9"/>
        <v>0</v>
      </c>
    </row>
    <row r="279" spans="1:21" x14ac:dyDescent="0.25">
      <c r="A279" s="92">
        <v>10965</v>
      </c>
      <c r="B279" s="83" t="s">
        <v>958</v>
      </c>
      <c r="C279" s="85" t="s">
        <v>3632</v>
      </c>
      <c r="D279" s="86">
        <v>5862</v>
      </c>
      <c r="E279" s="85">
        <v>47</v>
      </c>
      <c r="F279" s="87">
        <v>3271.6396</v>
      </c>
      <c r="G279" s="90">
        <v>0.56259999999999999</v>
      </c>
      <c r="H279" s="85">
        <v>0.58109999999999995</v>
      </c>
      <c r="I279" s="85">
        <v>0.6532</v>
      </c>
      <c r="J279" s="85">
        <v>0.52880000000000005</v>
      </c>
      <c r="K279" s="85">
        <v>0.50490000000000002</v>
      </c>
      <c r="L279" s="85">
        <v>0.52610000000000001</v>
      </c>
      <c r="M279" s="85">
        <v>0.57909999999999995</v>
      </c>
      <c r="N279" s="85">
        <v>0.52829999999999999</v>
      </c>
      <c r="O279" s="85">
        <v>0.58230000000000004</v>
      </c>
      <c r="P279" s="85">
        <v>0.56779999999999997</v>
      </c>
      <c r="Q279" s="85">
        <v>0.56559999999999999</v>
      </c>
      <c r="R279" s="85">
        <v>0.57769999999999999</v>
      </c>
      <c r="S279" s="85">
        <v>0.56320000000000003</v>
      </c>
      <c r="T279" s="2">
        <f t="shared" si="8"/>
        <v>0.6</v>
      </c>
      <c r="U279" s="1">
        <f t="shared" si="9"/>
        <v>0</v>
      </c>
    </row>
    <row r="280" spans="1:21" x14ac:dyDescent="0.25">
      <c r="A280" s="92">
        <v>10966</v>
      </c>
      <c r="B280" s="83" t="s">
        <v>958</v>
      </c>
      <c r="C280" s="85" t="s">
        <v>3633</v>
      </c>
      <c r="D280" s="86">
        <v>2918</v>
      </c>
      <c r="E280" s="85">
        <v>3</v>
      </c>
      <c r="F280" s="87">
        <v>1438.1762000000001</v>
      </c>
      <c r="G280" s="90">
        <v>0.49340000000000001</v>
      </c>
      <c r="H280" s="85">
        <v>0.52929999999999999</v>
      </c>
      <c r="I280" s="85">
        <v>0.56479999999999997</v>
      </c>
      <c r="J280" s="85">
        <v>0.36870000000000003</v>
      </c>
      <c r="K280" s="85">
        <v>0.31990000000000002</v>
      </c>
      <c r="L280" s="85">
        <v>0.43790000000000001</v>
      </c>
      <c r="M280" s="85">
        <v>0.54830000000000001</v>
      </c>
      <c r="N280" s="85">
        <v>0.57179999999999997</v>
      </c>
      <c r="O280" s="85">
        <v>0.58789999999999998</v>
      </c>
      <c r="P280" s="85">
        <v>0.35320000000000001</v>
      </c>
      <c r="Q280" s="85">
        <v>0.53800000000000003</v>
      </c>
      <c r="R280" s="85">
        <v>0.53049999999999997</v>
      </c>
      <c r="S280" s="85">
        <v>0.53910000000000002</v>
      </c>
      <c r="T280" s="2">
        <f t="shared" si="8"/>
        <v>0.6</v>
      </c>
      <c r="U280" s="1">
        <f t="shared" si="9"/>
        <v>0</v>
      </c>
    </row>
    <row r="281" spans="1:21" x14ac:dyDescent="0.25">
      <c r="A281" s="92">
        <v>10967</v>
      </c>
      <c r="B281" s="83" t="s">
        <v>958</v>
      </c>
      <c r="C281" s="85" t="s">
        <v>3634</v>
      </c>
      <c r="D281" s="86">
        <v>3973</v>
      </c>
      <c r="E281" s="85">
        <v>9</v>
      </c>
      <c r="F281" s="87">
        <v>2261.5356000000002</v>
      </c>
      <c r="G281" s="90">
        <v>0.57050000000000001</v>
      </c>
      <c r="H281" s="85">
        <v>0.57340000000000002</v>
      </c>
      <c r="I281" s="85">
        <v>0.60150000000000003</v>
      </c>
      <c r="J281" s="85">
        <v>0.57350000000000001</v>
      </c>
      <c r="K281" s="85">
        <v>0.50880000000000003</v>
      </c>
      <c r="L281" s="85">
        <v>0.53839999999999999</v>
      </c>
      <c r="M281" s="85">
        <v>0.57179999999999997</v>
      </c>
      <c r="N281" s="85">
        <v>0.50329999999999997</v>
      </c>
      <c r="O281" s="85">
        <v>0.5181</v>
      </c>
      <c r="P281" s="85">
        <v>0.5302</v>
      </c>
      <c r="Q281" s="85">
        <v>0.60329999999999995</v>
      </c>
      <c r="R281" s="85">
        <v>0.70050000000000001</v>
      </c>
      <c r="S281" s="85">
        <v>0.64949999999999997</v>
      </c>
      <c r="T281" s="2">
        <f t="shared" si="8"/>
        <v>0.6</v>
      </c>
      <c r="U281" s="1">
        <f t="shared" si="9"/>
        <v>0</v>
      </c>
    </row>
    <row r="282" spans="1:21" x14ac:dyDescent="0.25">
      <c r="A282" s="92">
        <v>10968</v>
      </c>
      <c r="B282" s="83" t="s">
        <v>958</v>
      </c>
      <c r="C282" s="85" t="s">
        <v>3635</v>
      </c>
      <c r="D282" s="86">
        <v>1957</v>
      </c>
      <c r="E282" s="85">
        <v>2</v>
      </c>
      <c r="F282" s="87">
        <v>1272.5477000000001</v>
      </c>
      <c r="G282" s="90">
        <v>0.65090000000000003</v>
      </c>
      <c r="H282" s="85">
        <v>0.58579999999999999</v>
      </c>
      <c r="I282" s="85">
        <v>0.58609999999999995</v>
      </c>
      <c r="J282" s="85">
        <v>0.57399999999999995</v>
      </c>
      <c r="K282" s="85">
        <v>0.66879999999999995</v>
      </c>
      <c r="L282" s="85">
        <v>0.67749999999999999</v>
      </c>
      <c r="M282" s="85">
        <v>0.70020000000000004</v>
      </c>
      <c r="N282" s="85">
        <v>0.66820000000000002</v>
      </c>
      <c r="O282" s="85">
        <v>0.68469999999999998</v>
      </c>
      <c r="P282" s="85">
        <v>0.67930000000000001</v>
      </c>
      <c r="Q282" s="85">
        <v>0.64300000000000002</v>
      </c>
      <c r="R282" s="85">
        <v>0.69069999999999998</v>
      </c>
      <c r="S282" s="85">
        <v>0.63080000000000003</v>
      </c>
      <c r="T282" s="2">
        <f t="shared" si="8"/>
        <v>0.6</v>
      </c>
      <c r="U282" s="1">
        <f t="shared" si="9"/>
        <v>1</v>
      </c>
    </row>
    <row r="283" spans="1:21" x14ac:dyDescent="0.25">
      <c r="A283" s="92">
        <v>10969</v>
      </c>
      <c r="B283" s="83" t="s">
        <v>980</v>
      </c>
      <c r="C283" s="85" t="s">
        <v>3636</v>
      </c>
      <c r="D283" s="86">
        <v>2174</v>
      </c>
      <c r="E283" s="85">
        <v>0</v>
      </c>
      <c r="F283" s="87">
        <v>1295.0177000000001</v>
      </c>
      <c r="G283" s="90">
        <v>0.59570000000000001</v>
      </c>
      <c r="H283" s="85">
        <v>0.67230000000000001</v>
      </c>
      <c r="I283" s="85">
        <v>0.59</v>
      </c>
      <c r="J283" s="85">
        <v>0.64710000000000001</v>
      </c>
      <c r="K283" s="85">
        <v>0.59709999999999996</v>
      </c>
      <c r="L283" s="85">
        <v>0.57330000000000003</v>
      </c>
      <c r="M283" s="85">
        <v>0.57530000000000003</v>
      </c>
      <c r="N283" s="85">
        <v>0.65700000000000003</v>
      </c>
      <c r="O283" s="85">
        <v>0.56720000000000004</v>
      </c>
      <c r="P283" s="85">
        <v>0.57589999999999997</v>
      </c>
      <c r="Q283" s="85">
        <v>0.54210000000000003</v>
      </c>
      <c r="R283" s="85">
        <v>0.58320000000000005</v>
      </c>
      <c r="S283" s="85">
        <v>0.59519999999999995</v>
      </c>
      <c r="T283" s="2">
        <f t="shared" si="8"/>
        <v>0.6</v>
      </c>
      <c r="U283" s="1">
        <f t="shared" si="9"/>
        <v>0</v>
      </c>
    </row>
    <row r="284" spans="1:21" x14ac:dyDescent="0.25">
      <c r="A284" s="92">
        <v>11444</v>
      </c>
      <c r="B284" s="83" t="s">
        <v>954</v>
      </c>
      <c r="C284" s="85" t="s">
        <v>3637</v>
      </c>
      <c r="D284" s="86">
        <v>11569</v>
      </c>
      <c r="E284" s="85">
        <v>63</v>
      </c>
      <c r="F284" s="87">
        <v>8134.7016000000003</v>
      </c>
      <c r="G284" s="90">
        <v>0.70699999999999996</v>
      </c>
      <c r="H284" s="85">
        <v>0.85809999999999997</v>
      </c>
      <c r="I284" s="85">
        <v>0.84419999999999995</v>
      </c>
      <c r="J284" s="85">
        <v>0.89080000000000004</v>
      </c>
      <c r="K284" s="85">
        <v>0.76139999999999997</v>
      </c>
      <c r="L284" s="85">
        <v>0.71930000000000005</v>
      </c>
      <c r="M284" s="85">
        <v>0.60340000000000005</v>
      </c>
      <c r="N284" s="85">
        <v>0.6361</v>
      </c>
      <c r="O284" s="85">
        <v>0.64859999999999995</v>
      </c>
      <c r="P284" s="85">
        <v>0.59530000000000005</v>
      </c>
      <c r="Q284" s="85">
        <v>0</v>
      </c>
      <c r="R284" s="85">
        <v>0.64129999999999998</v>
      </c>
      <c r="S284" s="85">
        <v>0.64570000000000005</v>
      </c>
      <c r="T284" s="2">
        <f t="shared" si="8"/>
        <v>0.6</v>
      </c>
      <c r="U284" s="1">
        <f t="shared" si="9"/>
        <v>1</v>
      </c>
    </row>
    <row r="285" spans="1:21" x14ac:dyDescent="0.25">
      <c r="A285" s="92">
        <v>4007</v>
      </c>
      <c r="B285" s="83" t="s">
        <v>980</v>
      </c>
      <c r="C285" s="85" t="s">
        <v>3565</v>
      </c>
      <c r="D285" s="85">
        <v>517</v>
      </c>
      <c r="E285" s="85">
        <v>25</v>
      </c>
      <c r="F285" s="85">
        <v>289.84210000000002</v>
      </c>
      <c r="G285" s="90">
        <v>0.58909999999999996</v>
      </c>
      <c r="H285" s="85">
        <v>0.55600000000000005</v>
      </c>
      <c r="I285" s="85">
        <v>0.49609999999999999</v>
      </c>
      <c r="J285" s="85">
        <v>0.60219999999999996</v>
      </c>
      <c r="K285" s="85">
        <v>0.41149999999999998</v>
      </c>
      <c r="L285" s="85">
        <v>0.5675</v>
      </c>
      <c r="M285" s="85">
        <v>0.58689999999999998</v>
      </c>
      <c r="N285" s="85">
        <v>0.61170000000000002</v>
      </c>
      <c r="O285" s="85">
        <v>0.50770000000000004</v>
      </c>
      <c r="P285" s="85">
        <v>0.55989999999999995</v>
      </c>
      <c r="Q285" s="85">
        <v>0.91679999999999995</v>
      </c>
      <c r="R285" s="85">
        <v>0.82410000000000005</v>
      </c>
      <c r="S285" s="85">
        <v>0.51380000000000003</v>
      </c>
      <c r="T285" s="2">
        <f t="shared" si="8"/>
        <v>0.6</v>
      </c>
      <c r="U285" s="1">
        <f t="shared" si="9"/>
        <v>0</v>
      </c>
    </row>
    <row r="286" spans="1:21" x14ac:dyDescent="0.25">
      <c r="A286" s="92">
        <v>10702</v>
      </c>
      <c r="B286" s="83" t="s">
        <v>1013</v>
      </c>
      <c r="C286" s="85" t="s">
        <v>3566</v>
      </c>
      <c r="D286" s="86">
        <v>51269</v>
      </c>
      <c r="E286" s="85">
        <v>250</v>
      </c>
      <c r="F286" s="87">
        <v>74333.387700000007</v>
      </c>
      <c r="G286" s="90">
        <v>1.4570000000000001</v>
      </c>
      <c r="H286" s="85">
        <v>1.4709000000000001</v>
      </c>
      <c r="I286" s="85">
        <v>1.4436</v>
      </c>
      <c r="J286" s="85">
        <v>1.4725999999999999</v>
      </c>
      <c r="K286" s="85">
        <v>1.4091</v>
      </c>
      <c r="L286" s="85">
        <v>1.4300999999999999</v>
      </c>
      <c r="M286" s="85">
        <v>1.4659</v>
      </c>
      <c r="N286" s="85">
        <v>1.4544999999999999</v>
      </c>
      <c r="O286" s="85">
        <v>1.4818</v>
      </c>
      <c r="P286" s="85">
        <v>1.3991</v>
      </c>
      <c r="Q286" s="85">
        <v>1.4601</v>
      </c>
      <c r="R286" s="85">
        <v>1.5063</v>
      </c>
      <c r="S286" s="85">
        <v>1.4879</v>
      </c>
      <c r="T286" s="2">
        <f t="shared" si="8"/>
        <v>1.2</v>
      </c>
      <c r="U286" s="1">
        <f t="shared" si="9"/>
        <v>1</v>
      </c>
    </row>
    <row r="287" spans="1:21" x14ac:dyDescent="0.25">
      <c r="A287" s="92">
        <v>10970</v>
      </c>
      <c r="B287" s="83" t="s">
        <v>958</v>
      </c>
      <c r="C287" s="85" t="s">
        <v>3567</v>
      </c>
      <c r="D287" s="86">
        <v>4882</v>
      </c>
      <c r="E287" s="85">
        <v>6</v>
      </c>
      <c r="F287" s="87">
        <v>2639.6624999999999</v>
      </c>
      <c r="G287" s="90">
        <v>0.54139999999999999</v>
      </c>
      <c r="H287" s="85">
        <v>0.56669999999999998</v>
      </c>
      <c r="I287" s="85">
        <v>0.58819999999999995</v>
      </c>
      <c r="J287" s="85">
        <v>0.61</v>
      </c>
      <c r="K287" s="85">
        <v>0.58169999999999999</v>
      </c>
      <c r="L287" s="85">
        <v>0.54879999999999995</v>
      </c>
      <c r="M287" s="85">
        <v>0.57199999999999995</v>
      </c>
      <c r="N287" s="85">
        <v>0.54179999999999995</v>
      </c>
      <c r="O287" s="85">
        <v>0.52090000000000003</v>
      </c>
      <c r="P287" s="85">
        <v>0.55900000000000005</v>
      </c>
      <c r="Q287" s="85">
        <v>0.46879999999999999</v>
      </c>
      <c r="R287" s="85">
        <v>0.32429999999999998</v>
      </c>
      <c r="S287" s="85">
        <v>0.66390000000000005</v>
      </c>
      <c r="T287" s="2">
        <f t="shared" si="8"/>
        <v>0.6</v>
      </c>
      <c r="U287" s="1">
        <f t="shared" si="9"/>
        <v>0</v>
      </c>
    </row>
    <row r="288" spans="1:21" x14ac:dyDescent="0.25">
      <c r="A288" s="92">
        <v>10971</v>
      </c>
      <c r="B288" s="83" t="s">
        <v>958</v>
      </c>
      <c r="C288" s="85" t="s">
        <v>3568</v>
      </c>
      <c r="D288" s="86">
        <v>3549</v>
      </c>
      <c r="E288" s="85">
        <v>5</v>
      </c>
      <c r="F288" s="87">
        <v>2044.693</v>
      </c>
      <c r="G288" s="90">
        <v>0.57689999999999997</v>
      </c>
      <c r="H288" s="85">
        <v>0.72750000000000004</v>
      </c>
      <c r="I288" s="85">
        <v>0.59040000000000004</v>
      </c>
      <c r="J288" s="85">
        <v>0.59550000000000003</v>
      </c>
      <c r="K288" s="85">
        <v>0.59830000000000005</v>
      </c>
      <c r="L288" s="85">
        <v>0.53639999999999999</v>
      </c>
      <c r="M288" s="85">
        <v>0.60109999999999997</v>
      </c>
      <c r="N288" s="85">
        <v>0.60370000000000001</v>
      </c>
      <c r="O288" s="85">
        <v>0.59560000000000002</v>
      </c>
      <c r="P288" s="85">
        <v>0.50649999999999995</v>
      </c>
      <c r="Q288" s="85">
        <v>0</v>
      </c>
      <c r="R288" s="85">
        <v>0.60419999999999996</v>
      </c>
      <c r="S288" s="85">
        <v>0.64680000000000004</v>
      </c>
      <c r="T288" s="2">
        <f t="shared" si="8"/>
        <v>0.6</v>
      </c>
      <c r="U288" s="1">
        <f t="shared" si="9"/>
        <v>0</v>
      </c>
    </row>
    <row r="289" spans="1:21" x14ac:dyDescent="0.25">
      <c r="A289" s="92">
        <v>10972</v>
      </c>
      <c r="B289" s="83" t="s">
        <v>958</v>
      </c>
      <c r="C289" s="85" t="s">
        <v>3569</v>
      </c>
      <c r="D289" s="86">
        <v>6612</v>
      </c>
      <c r="E289" s="85">
        <v>39</v>
      </c>
      <c r="F289" s="87">
        <v>4185.6943000000001</v>
      </c>
      <c r="G289" s="90">
        <v>0.63680000000000003</v>
      </c>
      <c r="H289" s="85">
        <v>0.67149999999999999</v>
      </c>
      <c r="I289" s="85">
        <v>0.64319999999999999</v>
      </c>
      <c r="J289" s="85">
        <v>0.64300000000000002</v>
      </c>
      <c r="K289" s="85">
        <v>0.6956</v>
      </c>
      <c r="L289" s="85">
        <v>0.63249999999999995</v>
      </c>
      <c r="M289" s="85">
        <v>0.62519999999999998</v>
      </c>
      <c r="N289" s="85">
        <v>0.61780000000000002</v>
      </c>
      <c r="O289" s="85">
        <v>0.72240000000000004</v>
      </c>
      <c r="P289" s="85">
        <v>0.62529999999999997</v>
      </c>
      <c r="Q289" s="85">
        <v>0.62080000000000002</v>
      </c>
      <c r="R289" s="85">
        <v>0.59699999999999998</v>
      </c>
      <c r="S289" s="85">
        <v>0.57220000000000004</v>
      </c>
      <c r="T289" s="2">
        <f t="shared" si="8"/>
        <v>0.6</v>
      </c>
      <c r="U289" s="1">
        <f t="shared" si="9"/>
        <v>1</v>
      </c>
    </row>
    <row r="290" spans="1:21" x14ac:dyDescent="0.25">
      <c r="A290" s="92">
        <v>10973</v>
      </c>
      <c r="B290" s="83" t="s">
        <v>961</v>
      </c>
      <c r="C290" s="85" t="s">
        <v>3570</v>
      </c>
      <c r="D290" s="86">
        <v>7643</v>
      </c>
      <c r="E290" s="85">
        <v>621</v>
      </c>
      <c r="F290" s="87">
        <v>3996.3798999999999</v>
      </c>
      <c r="G290" s="90">
        <v>0.56910000000000005</v>
      </c>
      <c r="H290" s="85">
        <v>0.63519999999999999</v>
      </c>
      <c r="I290" s="85">
        <v>0.61170000000000002</v>
      </c>
      <c r="J290" s="85">
        <v>0.63219999999999998</v>
      </c>
      <c r="K290" s="85">
        <v>0.62419999999999998</v>
      </c>
      <c r="L290" s="85">
        <v>0.64039999999999997</v>
      </c>
      <c r="M290" s="85">
        <v>0.64639999999999997</v>
      </c>
      <c r="N290" s="85">
        <v>0.6038</v>
      </c>
      <c r="O290" s="85">
        <v>0.46160000000000001</v>
      </c>
      <c r="P290" s="85">
        <v>0.54630000000000001</v>
      </c>
      <c r="Q290" s="85">
        <v>0.50029999999999997</v>
      </c>
      <c r="R290" s="85">
        <v>0.50619999999999998</v>
      </c>
      <c r="S290" s="85">
        <v>0.28449999999999998</v>
      </c>
      <c r="T290" s="2">
        <f t="shared" si="8"/>
        <v>0.8</v>
      </c>
      <c r="U290" s="1">
        <f t="shared" si="9"/>
        <v>0</v>
      </c>
    </row>
    <row r="291" spans="1:21" x14ac:dyDescent="0.25">
      <c r="A291" s="92">
        <v>10974</v>
      </c>
      <c r="B291" s="83" t="s">
        <v>954</v>
      </c>
      <c r="C291" s="85" t="s">
        <v>3571</v>
      </c>
      <c r="D291" s="86">
        <v>6232</v>
      </c>
      <c r="E291" s="85">
        <v>31</v>
      </c>
      <c r="F291" s="87">
        <v>4345.7791999999999</v>
      </c>
      <c r="G291" s="90">
        <v>0.70079999999999998</v>
      </c>
      <c r="H291" s="85">
        <v>0.74839999999999995</v>
      </c>
      <c r="I291" s="85">
        <v>0.73299999999999998</v>
      </c>
      <c r="J291" s="85">
        <v>0.68259999999999998</v>
      </c>
      <c r="K291" s="85">
        <v>0.72430000000000005</v>
      </c>
      <c r="L291" s="85">
        <v>0.62790000000000001</v>
      </c>
      <c r="M291" s="85">
        <v>0.6976</v>
      </c>
      <c r="N291" s="85">
        <v>0.68969999999999998</v>
      </c>
      <c r="O291" s="85">
        <v>0.66600000000000004</v>
      </c>
      <c r="P291" s="85">
        <v>0.73919999999999997</v>
      </c>
      <c r="Q291" s="85">
        <v>0.5837</v>
      </c>
      <c r="R291" s="85">
        <v>0.7873</v>
      </c>
      <c r="S291" s="85">
        <v>0.7268</v>
      </c>
      <c r="T291" s="2">
        <f t="shared" si="8"/>
        <v>0.6</v>
      </c>
      <c r="U291" s="1">
        <f t="shared" si="9"/>
        <v>1</v>
      </c>
    </row>
    <row r="292" spans="1:21" x14ac:dyDescent="0.25">
      <c r="A292" s="92">
        <v>10975</v>
      </c>
      <c r="B292" s="83" t="s">
        <v>954</v>
      </c>
      <c r="C292" s="85" t="s">
        <v>3572</v>
      </c>
      <c r="D292" s="86">
        <v>7360</v>
      </c>
      <c r="E292" s="85">
        <v>204</v>
      </c>
      <c r="F292" s="87">
        <v>4267.1944999999996</v>
      </c>
      <c r="G292" s="90">
        <v>0.59630000000000005</v>
      </c>
      <c r="H292" s="85">
        <v>0.53559999999999997</v>
      </c>
      <c r="I292" s="85">
        <v>0.62570000000000003</v>
      </c>
      <c r="J292" s="85">
        <v>0.6089</v>
      </c>
      <c r="K292" s="85">
        <v>0.6159</v>
      </c>
      <c r="L292" s="85">
        <v>0.58679999999999999</v>
      </c>
      <c r="M292" s="85">
        <v>0.55120000000000002</v>
      </c>
      <c r="N292" s="85">
        <v>0.55169999999999997</v>
      </c>
      <c r="O292" s="85">
        <v>0.71509999999999996</v>
      </c>
      <c r="P292" s="85">
        <v>0.59109999999999996</v>
      </c>
      <c r="Q292" s="85">
        <v>0.58550000000000002</v>
      </c>
      <c r="R292" s="85">
        <v>0.5464</v>
      </c>
      <c r="S292" s="85">
        <v>0.60950000000000004</v>
      </c>
      <c r="T292" s="2">
        <f t="shared" si="8"/>
        <v>0.6</v>
      </c>
      <c r="U292" s="1">
        <f t="shared" si="9"/>
        <v>0</v>
      </c>
    </row>
    <row r="293" spans="1:21" x14ac:dyDescent="0.25">
      <c r="A293" s="92">
        <v>10976</v>
      </c>
      <c r="B293" s="83" t="s">
        <v>958</v>
      </c>
      <c r="C293" s="85" t="s">
        <v>3573</v>
      </c>
      <c r="D293" s="86">
        <v>3751</v>
      </c>
      <c r="E293" s="86">
        <v>1343</v>
      </c>
      <c r="F293" s="87">
        <v>1176.1668</v>
      </c>
      <c r="G293" s="90">
        <v>0.4884</v>
      </c>
      <c r="H293" s="85">
        <v>0.34620000000000001</v>
      </c>
      <c r="I293" s="85">
        <v>0.30580000000000002</v>
      </c>
      <c r="J293" s="85">
        <v>0.46150000000000002</v>
      </c>
      <c r="K293" s="85">
        <v>0.61480000000000001</v>
      </c>
      <c r="L293" s="85">
        <v>0.61399999999999999</v>
      </c>
      <c r="M293" s="85">
        <v>0.66510000000000002</v>
      </c>
      <c r="N293" s="85">
        <v>0.64529999999999998</v>
      </c>
      <c r="O293" s="85">
        <v>0.61829999999999996</v>
      </c>
      <c r="P293" s="85">
        <v>0.63980000000000004</v>
      </c>
      <c r="Q293" s="85">
        <v>0</v>
      </c>
      <c r="R293" s="85">
        <v>0.99009999999999998</v>
      </c>
      <c r="S293" s="85">
        <v>0</v>
      </c>
      <c r="T293" s="2">
        <f t="shared" si="8"/>
        <v>0.6</v>
      </c>
      <c r="U293" s="1">
        <f t="shared" si="9"/>
        <v>0</v>
      </c>
    </row>
    <row r="294" spans="1:21" x14ac:dyDescent="0.25">
      <c r="A294" s="92">
        <v>10977</v>
      </c>
      <c r="B294" s="83" t="s">
        <v>958</v>
      </c>
      <c r="C294" s="85" t="s">
        <v>3574</v>
      </c>
      <c r="D294" s="86">
        <v>3222</v>
      </c>
      <c r="E294" s="85">
        <v>304</v>
      </c>
      <c r="F294" s="87">
        <v>1677.3688</v>
      </c>
      <c r="G294" s="90">
        <v>0.57479999999999998</v>
      </c>
      <c r="H294" s="85">
        <v>0.58819999999999995</v>
      </c>
      <c r="I294" s="85">
        <v>0.57809999999999995</v>
      </c>
      <c r="J294" s="85">
        <v>0.57899999999999996</v>
      </c>
      <c r="K294" s="85">
        <v>0.58540000000000003</v>
      </c>
      <c r="L294" s="85">
        <v>0.60529999999999995</v>
      </c>
      <c r="M294" s="85">
        <v>0.65110000000000001</v>
      </c>
      <c r="N294" s="85">
        <v>0.63380000000000003</v>
      </c>
      <c r="O294" s="85">
        <v>0.56830000000000003</v>
      </c>
      <c r="P294" s="85">
        <v>0.54100000000000004</v>
      </c>
      <c r="Q294" s="85">
        <v>0.51239999999999997</v>
      </c>
      <c r="R294" s="85">
        <v>0.55410000000000004</v>
      </c>
      <c r="S294" s="85">
        <v>0.47889999999999999</v>
      </c>
      <c r="T294" s="2">
        <f t="shared" si="8"/>
        <v>0.6</v>
      </c>
      <c r="U294" s="1">
        <f t="shared" si="9"/>
        <v>0</v>
      </c>
    </row>
    <row r="295" spans="1:21" x14ac:dyDescent="0.25">
      <c r="A295" s="92">
        <v>10978</v>
      </c>
      <c r="B295" s="83" t="s">
        <v>987</v>
      </c>
      <c r="C295" s="85" t="s">
        <v>3575</v>
      </c>
      <c r="D295" s="86">
        <v>17381</v>
      </c>
      <c r="E295" s="85">
        <v>130</v>
      </c>
      <c r="F295" s="87">
        <v>16181.320900000001</v>
      </c>
      <c r="G295" s="90">
        <v>0.93799999999999994</v>
      </c>
      <c r="H295" s="85">
        <v>0.9083</v>
      </c>
      <c r="I295" s="85">
        <v>0.98580000000000001</v>
      </c>
      <c r="J295" s="85">
        <v>0.96060000000000001</v>
      </c>
      <c r="K295" s="85">
        <v>0.88429999999999997</v>
      </c>
      <c r="L295" s="85">
        <v>0.94989999999999997</v>
      </c>
      <c r="M295" s="85">
        <v>0.90669999999999995</v>
      </c>
      <c r="N295" s="85">
        <v>0.92059999999999997</v>
      </c>
      <c r="O295" s="85">
        <v>0.97070000000000001</v>
      </c>
      <c r="P295" s="85">
        <v>0.90759999999999996</v>
      </c>
      <c r="Q295" s="85">
        <v>0.97189999999999999</v>
      </c>
      <c r="R295" s="85">
        <v>0.89490000000000003</v>
      </c>
      <c r="S295" s="85">
        <v>1.0036</v>
      </c>
      <c r="T295" s="2">
        <f t="shared" si="8"/>
        <v>1</v>
      </c>
      <c r="U295" s="1">
        <f t="shared" si="9"/>
        <v>0</v>
      </c>
    </row>
    <row r="296" spans="1:21" x14ac:dyDescent="0.25">
      <c r="A296" s="92">
        <v>10979</v>
      </c>
      <c r="B296" s="83" t="s">
        <v>958</v>
      </c>
      <c r="C296" s="85" t="s">
        <v>3576</v>
      </c>
      <c r="D296" s="86">
        <v>3714</v>
      </c>
      <c r="E296" s="85">
        <v>6</v>
      </c>
      <c r="F296" s="87">
        <v>2137.3784000000001</v>
      </c>
      <c r="G296" s="90">
        <v>0.57640000000000002</v>
      </c>
      <c r="H296" s="85">
        <v>0.56210000000000004</v>
      </c>
      <c r="I296" s="85">
        <v>0.56620000000000004</v>
      </c>
      <c r="J296" s="85">
        <v>0.52539999999999998</v>
      </c>
      <c r="K296" s="85">
        <v>0.58169999999999999</v>
      </c>
      <c r="L296" s="85">
        <v>0.50380000000000003</v>
      </c>
      <c r="M296" s="85">
        <v>0.55689999999999995</v>
      </c>
      <c r="N296" s="85">
        <v>0.57499999999999996</v>
      </c>
      <c r="O296" s="85">
        <v>0.54790000000000005</v>
      </c>
      <c r="P296" s="85">
        <v>0.625</v>
      </c>
      <c r="Q296" s="85">
        <v>0.72319999999999995</v>
      </c>
      <c r="R296" s="85">
        <v>0.6</v>
      </c>
      <c r="S296" s="85">
        <v>0.55689999999999995</v>
      </c>
      <c r="T296" s="2">
        <f t="shared" si="8"/>
        <v>0.6</v>
      </c>
      <c r="U296" s="1">
        <f t="shared" si="9"/>
        <v>0</v>
      </c>
    </row>
    <row r="297" spans="1:21" x14ac:dyDescent="0.25">
      <c r="A297" s="92">
        <v>10980</v>
      </c>
      <c r="B297" s="83" t="s">
        <v>961</v>
      </c>
      <c r="C297" s="85" t="s">
        <v>3577</v>
      </c>
      <c r="D297" s="86">
        <v>6215</v>
      </c>
      <c r="E297" s="85">
        <v>190</v>
      </c>
      <c r="F297" s="87">
        <v>4064.8793999999998</v>
      </c>
      <c r="G297" s="90">
        <v>0.67469999999999997</v>
      </c>
      <c r="H297" s="85">
        <v>0.78210000000000002</v>
      </c>
      <c r="I297" s="85">
        <v>0.73240000000000005</v>
      </c>
      <c r="J297" s="85">
        <v>0.71909999999999996</v>
      </c>
      <c r="K297" s="85">
        <v>0.71460000000000001</v>
      </c>
      <c r="L297" s="85">
        <v>0.74919999999999998</v>
      </c>
      <c r="M297" s="85">
        <v>0.81010000000000004</v>
      </c>
      <c r="N297" s="85">
        <v>0.71389999999999998</v>
      </c>
      <c r="O297" s="85">
        <v>0.73060000000000003</v>
      </c>
      <c r="P297" s="85">
        <v>0.4299</v>
      </c>
      <c r="Q297" s="85">
        <v>5.2200000000000003E-2</v>
      </c>
      <c r="R297" s="85">
        <v>0</v>
      </c>
      <c r="S297" s="85">
        <v>0</v>
      </c>
      <c r="T297" s="2">
        <f t="shared" si="8"/>
        <v>0.8</v>
      </c>
      <c r="U297" s="1">
        <f t="shared" si="9"/>
        <v>0</v>
      </c>
    </row>
    <row r="298" spans="1:21" x14ac:dyDescent="0.25">
      <c r="A298" s="92">
        <v>10981</v>
      </c>
      <c r="B298" s="83" t="s">
        <v>958</v>
      </c>
      <c r="C298" s="85" t="s">
        <v>3578</v>
      </c>
      <c r="D298" s="86">
        <v>6404</v>
      </c>
      <c r="E298" s="85">
        <v>156</v>
      </c>
      <c r="F298" s="87">
        <v>3698.7194</v>
      </c>
      <c r="G298" s="90">
        <v>0.59199999999999997</v>
      </c>
      <c r="H298" s="85">
        <v>0.66990000000000005</v>
      </c>
      <c r="I298" s="85">
        <v>0.58340000000000003</v>
      </c>
      <c r="J298" s="85">
        <v>0.61660000000000004</v>
      </c>
      <c r="K298" s="85">
        <v>0.53490000000000004</v>
      </c>
      <c r="L298" s="85">
        <v>0.56510000000000005</v>
      </c>
      <c r="M298" s="85">
        <v>0.6633</v>
      </c>
      <c r="N298" s="85">
        <v>0.6008</v>
      </c>
      <c r="O298" s="85">
        <v>0.59540000000000004</v>
      </c>
      <c r="P298" s="85">
        <v>0.6069</v>
      </c>
      <c r="Q298" s="85">
        <v>0.63139999999999996</v>
      </c>
      <c r="R298" s="85">
        <v>0.44750000000000001</v>
      </c>
      <c r="S298" s="85">
        <v>0.60589999999999999</v>
      </c>
      <c r="T298" s="2">
        <f t="shared" si="8"/>
        <v>0.6</v>
      </c>
      <c r="U298" s="1">
        <f t="shared" si="9"/>
        <v>0</v>
      </c>
    </row>
    <row r="299" spans="1:21" x14ac:dyDescent="0.25">
      <c r="A299" s="92">
        <v>10982</v>
      </c>
      <c r="B299" s="83" t="s">
        <v>958</v>
      </c>
      <c r="C299" s="85" t="s">
        <v>3579</v>
      </c>
      <c r="D299" s="86">
        <v>2337</v>
      </c>
      <c r="E299" s="85">
        <v>91</v>
      </c>
      <c r="F299" s="87">
        <v>1362.8239000000001</v>
      </c>
      <c r="G299" s="90">
        <v>0.60680000000000001</v>
      </c>
      <c r="H299" s="85">
        <v>0.73080000000000001</v>
      </c>
      <c r="I299" s="85">
        <v>0.69220000000000004</v>
      </c>
      <c r="J299" s="85">
        <v>0.60150000000000003</v>
      </c>
      <c r="K299" s="85">
        <v>0.57940000000000003</v>
      </c>
      <c r="L299" s="85">
        <v>0.61860000000000004</v>
      </c>
      <c r="M299" s="85">
        <v>0.59419999999999995</v>
      </c>
      <c r="N299" s="85">
        <v>0.70960000000000001</v>
      </c>
      <c r="O299" s="85">
        <v>0.65329999999999999</v>
      </c>
      <c r="P299" s="85">
        <v>0.57909999999999995</v>
      </c>
      <c r="Q299" s="85">
        <v>0.53920000000000001</v>
      </c>
      <c r="R299" s="85">
        <v>0.32050000000000001</v>
      </c>
      <c r="S299" s="85">
        <v>0.4002</v>
      </c>
      <c r="T299" s="2">
        <f t="shared" si="8"/>
        <v>0.6</v>
      </c>
      <c r="U299" s="1">
        <f t="shared" si="9"/>
        <v>1</v>
      </c>
    </row>
    <row r="300" spans="1:21" x14ac:dyDescent="0.25">
      <c r="A300" s="92">
        <v>10983</v>
      </c>
      <c r="B300" s="83" t="s">
        <v>958</v>
      </c>
      <c r="C300" s="85" t="s">
        <v>3580</v>
      </c>
      <c r="D300" s="86">
        <v>1785</v>
      </c>
      <c r="E300" s="85">
        <v>130</v>
      </c>
      <c r="F300" s="87">
        <v>1090.7242000000001</v>
      </c>
      <c r="G300" s="90">
        <v>0.65900000000000003</v>
      </c>
      <c r="H300" s="85">
        <v>0.61439999999999995</v>
      </c>
      <c r="I300" s="85">
        <v>0.64500000000000002</v>
      </c>
      <c r="J300" s="85">
        <v>0.67569999999999997</v>
      </c>
      <c r="K300" s="85">
        <v>0.67190000000000005</v>
      </c>
      <c r="L300" s="85">
        <v>0.65010000000000001</v>
      </c>
      <c r="M300" s="85">
        <v>0.66720000000000002</v>
      </c>
      <c r="N300" s="85">
        <v>0.65669999999999995</v>
      </c>
      <c r="O300" s="85">
        <v>0.68940000000000001</v>
      </c>
      <c r="P300" s="85">
        <v>0.73250000000000004</v>
      </c>
      <c r="Q300" s="85">
        <v>0.65149999999999997</v>
      </c>
      <c r="R300" s="85">
        <v>0.67959999999999998</v>
      </c>
      <c r="S300" s="85">
        <v>0.50549999999999995</v>
      </c>
      <c r="T300" s="2">
        <f t="shared" si="8"/>
        <v>0.6</v>
      </c>
      <c r="U300" s="1">
        <f t="shared" si="9"/>
        <v>1</v>
      </c>
    </row>
    <row r="301" spans="1:21" x14ac:dyDescent="0.25">
      <c r="A301" s="92">
        <v>10703</v>
      </c>
      <c r="B301" s="83" t="s">
        <v>1013</v>
      </c>
      <c r="C301" s="85" t="s">
        <v>3638</v>
      </c>
      <c r="D301" s="86">
        <v>32426</v>
      </c>
      <c r="E301" s="86">
        <v>3130</v>
      </c>
      <c r="F301" s="87">
        <v>27046.0291</v>
      </c>
      <c r="G301" s="90">
        <v>0.92320000000000002</v>
      </c>
      <c r="H301" s="85">
        <v>1.0803</v>
      </c>
      <c r="I301" s="85">
        <v>1.0269999999999999</v>
      </c>
      <c r="J301" s="85">
        <v>1.0973999999999999</v>
      </c>
      <c r="K301" s="85">
        <v>0.98099999999999998</v>
      </c>
      <c r="L301" s="85">
        <v>0.80279999999999996</v>
      </c>
      <c r="M301" s="85">
        <v>0.9516</v>
      </c>
      <c r="N301" s="85">
        <v>0.55520000000000003</v>
      </c>
      <c r="O301" s="85">
        <v>0.95199999999999996</v>
      </c>
      <c r="P301" s="85">
        <v>0.83089999999999997</v>
      </c>
      <c r="Q301" s="85">
        <v>0.89339999999999997</v>
      </c>
      <c r="R301" s="85">
        <v>0.86660000000000004</v>
      </c>
      <c r="S301" s="85">
        <v>0.95199999999999996</v>
      </c>
      <c r="T301" s="2">
        <f t="shared" si="8"/>
        <v>1.2</v>
      </c>
      <c r="U301" s="1">
        <f t="shared" si="9"/>
        <v>0</v>
      </c>
    </row>
    <row r="302" spans="1:21" x14ac:dyDescent="0.25">
      <c r="A302" s="92">
        <v>10985</v>
      </c>
      <c r="B302" s="83" t="s">
        <v>958</v>
      </c>
      <c r="C302" s="85" t="s">
        <v>3639</v>
      </c>
      <c r="D302" s="86">
        <v>3126</v>
      </c>
      <c r="E302" s="85">
        <v>26</v>
      </c>
      <c r="F302" s="87">
        <v>1687.5246</v>
      </c>
      <c r="G302" s="90">
        <v>0.5444</v>
      </c>
      <c r="H302" s="85">
        <v>0.56430000000000002</v>
      </c>
      <c r="I302" s="85">
        <v>0.55530000000000002</v>
      </c>
      <c r="J302" s="85">
        <v>0.53439999999999999</v>
      </c>
      <c r="K302" s="85">
        <v>0.4793</v>
      </c>
      <c r="L302" s="85">
        <v>0.60160000000000002</v>
      </c>
      <c r="M302" s="85">
        <v>0.54649999999999999</v>
      </c>
      <c r="N302" s="85">
        <v>0.53149999999999997</v>
      </c>
      <c r="O302" s="85">
        <v>0.58030000000000004</v>
      </c>
      <c r="P302" s="85">
        <v>0.54479999999999995</v>
      </c>
      <c r="Q302" s="85">
        <v>0.49130000000000001</v>
      </c>
      <c r="R302" s="85">
        <v>0.57899999999999996</v>
      </c>
      <c r="S302" s="85">
        <v>0.52500000000000002</v>
      </c>
      <c r="T302" s="2">
        <f t="shared" si="8"/>
        <v>0.6</v>
      </c>
      <c r="U302" s="1">
        <f t="shared" si="9"/>
        <v>0</v>
      </c>
    </row>
    <row r="303" spans="1:21" x14ac:dyDescent="0.25">
      <c r="A303" s="92">
        <v>10986</v>
      </c>
      <c r="B303" s="83" t="s">
        <v>958</v>
      </c>
      <c r="C303" s="85" t="s">
        <v>3640</v>
      </c>
      <c r="D303" s="86">
        <v>3192</v>
      </c>
      <c r="E303" s="85">
        <v>167</v>
      </c>
      <c r="F303" s="87">
        <v>1794.4366</v>
      </c>
      <c r="G303" s="90">
        <v>0.59319999999999995</v>
      </c>
      <c r="H303" s="85">
        <v>0.62560000000000004</v>
      </c>
      <c r="I303" s="85">
        <v>0.622</v>
      </c>
      <c r="J303" s="85">
        <v>0.56930000000000003</v>
      </c>
      <c r="K303" s="85">
        <v>0.62039999999999995</v>
      </c>
      <c r="L303" s="85">
        <v>0.49009999999999998</v>
      </c>
      <c r="M303" s="85">
        <v>0.50660000000000005</v>
      </c>
      <c r="N303" s="85">
        <v>0.62070000000000003</v>
      </c>
      <c r="O303" s="85">
        <v>0.62470000000000003</v>
      </c>
      <c r="P303" s="85">
        <v>0.59</v>
      </c>
      <c r="Q303" s="85">
        <v>0.6018</v>
      </c>
      <c r="R303" s="85">
        <v>0.62470000000000003</v>
      </c>
      <c r="S303" s="85">
        <v>0.66969999999999996</v>
      </c>
      <c r="T303" s="2">
        <f t="shared" si="8"/>
        <v>0.6</v>
      </c>
      <c r="U303" s="1">
        <f t="shared" si="9"/>
        <v>0</v>
      </c>
    </row>
    <row r="304" spans="1:21" x14ac:dyDescent="0.25">
      <c r="A304" s="92">
        <v>10987</v>
      </c>
      <c r="B304" s="83" t="s">
        <v>958</v>
      </c>
      <c r="C304" s="85" t="s">
        <v>3641</v>
      </c>
      <c r="D304" s="86">
        <v>2029</v>
      </c>
      <c r="E304" s="85">
        <v>21</v>
      </c>
      <c r="F304" s="87">
        <v>1337.0458000000001</v>
      </c>
      <c r="G304" s="90">
        <v>0.66590000000000005</v>
      </c>
      <c r="H304" s="85">
        <v>0.72599999999999998</v>
      </c>
      <c r="I304" s="85">
        <v>0.6845</v>
      </c>
      <c r="J304" s="85">
        <v>0.57179999999999997</v>
      </c>
      <c r="K304" s="85">
        <v>0.6018</v>
      </c>
      <c r="L304" s="85">
        <v>0.63219999999999998</v>
      </c>
      <c r="M304" s="85">
        <v>0.64300000000000002</v>
      </c>
      <c r="N304" s="85">
        <v>0.62370000000000003</v>
      </c>
      <c r="O304" s="85">
        <v>0.66959999999999997</v>
      </c>
      <c r="P304" s="85">
        <v>0.7198</v>
      </c>
      <c r="Q304" s="85">
        <v>0.70889999999999997</v>
      </c>
      <c r="R304" s="85">
        <v>0.68130000000000002</v>
      </c>
      <c r="S304" s="85">
        <v>0.71060000000000001</v>
      </c>
      <c r="T304" s="2">
        <f t="shared" si="8"/>
        <v>0.6</v>
      </c>
      <c r="U304" s="1">
        <f t="shared" si="9"/>
        <v>1</v>
      </c>
    </row>
    <row r="305" spans="1:21" x14ac:dyDescent="0.25">
      <c r="A305" s="92">
        <v>10988</v>
      </c>
      <c r="B305" s="83" t="s">
        <v>958</v>
      </c>
      <c r="C305" s="85" t="s">
        <v>3642</v>
      </c>
      <c r="D305" s="86">
        <v>2686</v>
      </c>
      <c r="E305" s="85">
        <v>4</v>
      </c>
      <c r="F305" s="87">
        <v>1739.6081999999999</v>
      </c>
      <c r="G305" s="90">
        <v>0.64859999999999995</v>
      </c>
      <c r="H305" s="85">
        <v>0.73750000000000004</v>
      </c>
      <c r="I305" s="85">
        <v>0.68830000000000002</v>
      </c>
      <c r="J305" s="85">
        <v>0.64949999999999997</v>
      </c>
      <c r="K305" s="85">
        <v>0.57299999999999995</v>
      </c>
      <c r="L305" s="85">
        <v>0.58919999999999995</v>
      </c>
      <c r="M305" s="85">
        <v>0.62280000000000002</v>
      </c>
      <c r="N305" s="85">
        <v>0.59560000000000002</v>
      </c>
      <c r="O305" s="85">
        <v>0.68610000000000004</v>
      </c>
      <c r="P305" s="85">
        <v>0.66200000000000003</v>
      </c>
      <c r="Q305" s="85">
        <v>0.67969999999999997</v>
      </c>
      <c r="R305" s="85">
        <v>0.62719999999999998</v>
      </c>
      <c r="S305" s="85">
        <v>0.66620000000000001</v>
      </c>
      <c r="T305" s="2">
        <f t="shared" si="8"/>
        <v>0.6</v>
      </c>
      <c r="U305" s="1">
        <f t="shared" si="9"/>
        <v>1</v>
      </c>
    </row>
    <row r="306" spans="1:21" x14ac:dyDescent="0.25">
      <c r="A306" s="92">
        <v>10989</v>
      </c>
      <c r="B306" s="83" t="s">
        <v>958</v>
      </c>
      <c r="C306" s="85" t="s">
        <v>3643</v>
      </c>
      <c r="D306" s="86">
        <v>4838</v>
      </c>
      <c r="E306" s="85">
        <v>30</v>
      </c>
      <c r="F306" s="87">
        <v>3062.6592999999998</v>
      </c>
      <c r="G306" s="90">
        <v>0.63700000000000001</v>
      </c>
      <c r="H306" s="85">
        <v>0.68500000000000005</v>
      </c>
      <c r="I306" s="85">
        <v>0.6804</v>
      </c>
      <c r="J306" s="85">
        <v>0.61560000000000004</v>
      </c>
      <c r="K306" s="85">
        <v>0.59450000000000003</v>
      </c>
      <c r="L306" s="85">
        <v>0.58679999999999999</v>
      </c>
      <c r="M306" s="85">
        <v>0.59599999999999997</v>
      </c>
      <c r="N306" s="85">
        <v>0.7016</v>
      </c>
      <c r="O306" s="85">
        <v>0.66600000000000004</v>
      </c>
      <c r="P306" s="85">
        <v>0.62370000000000003</v>
      </c>
      <c r="Q306" s="85">
        <v>0.70720000000000005</v>
      </c>
      <c r="R306" s="85">
        <v>0.61219999999999997</v>
      </c>
      <c r="S306" s="85">
        <v>0.5655</v>
      </c>
      <c r="T306" s="2">
        <f t="shared" si="8"/>
        <v>0.6</v>
      </c>
      <c r="U306" s="1">
        <f t="shared" si="9"/>
        <v>1</v>
      </c>
    </row>
    <row r="307" spans="1:21" x14ac:dyDescent="0.25">
      <c r="A307" s="92">
        <v>10990</v>
      </c>
      <c r="B307" s="83" t="s">
        <v>958</v>
      </c>
      <c r="C307" s="85" t="s">
        <v>3644</v>
      </c>
      <c r="D307" s="86">
        <v>2242</v>
      </c>
      <c r="E307" s="85">
        <v>15</v>
      </c>
      <c r="F307" s="87">
        <v>1720.2718</v>
      </c>
      <c r="G307" s="90">
        <v>0.77249999999999996</v>
      </c>
      <c r="H307" s="85">
        <v>0.83199999999999996</v>
      </c>
      <c r="I307" s="85">
        <v>0.79910000000000003</v>
      </c>
      <c r="J307" s="85">
        <v>0.81289999999999996</v>
      </c>
      <c r="K307" s="85">
        <v>0.71719999999999995</v>
      </c>
      <c r="L307" s="85">
        <v>0.68520000000000003</v>
      </c>
      <c r="M307" s="85">
        <v>0.72660000000000002</v>
      </c>
      <c r="N307" s="85">
        <v>0.83940000000000003</v>
      </c>
      <c r="O307" s="85">
        <v>0.82830000000000004</v>
      </c>
      <c r="P307" s="85">
        <v>0.82289999999999996</v>
      </c>
      <c r="Q307" s="85">
        <v>0.70469999999999999</v>
      </c>
      <c r="R307" s="85">
        <v>0.74170000000000003</v>
      </c>
      <c r="S307" s="85">
        <v>0.7248</v>
      </c>
      <c r="T307" s="2">
        <f t="shared" si="8"/>
        <v>0.6</v>
      </c>
      <c r="U307" s="1">
        <f t="shared" si="9"/>
        <v>1</v>
      </c>
    </row>
    <row r="308" spans="1:21" x14ac:dyDescent="0.25">
      <c r="A308" s="92">
        <v>11040</v>
      </c>
      <c r="B308" s="83" t="s">
        <v>1013</v>
      </c>
      <c r="C308" s="85" t="s">
        <v>3404</v>
      </c>
      <c r="D308" s="86">
        <v>18095</v>
      </c>
      <c r="E308" s="85">
        <v>36</v>
      </c>
      <c r="F308" s="87">
        <v>19821.095700000002</v>
      </c>
      <c r="G308" s="90">
        <v>1.0975999999999999</v>
      </c>
      <c r="H308" s="85">
        <v>1.0126999999999999</v>
      </c>
      <c r="I308" s="85">
        <v>1.1316999999999999</v>
      </c>
      <c r="J308" s="85">
        <v>1.0887</v>
      </c>
      <c r="K308" s="85">
        <v>1.1055999999999999</v>
      </c>
      <c r="L308" s="85">
        <v>1.1952</v>
      </c>
      <c r="M308" s="85">
        <v>1.1554</v>
      </c>
      <c r="N308" s="85">
        <v>1.0620000000000001</v>
      </c>
      <c r="O308" s="85">
        <v>1.1226</v>
      </c>
      <c r="P308" s="85">
        <v>1.0109999999999999</v>
      </c>
      <c r="Q308" s="85">
        <v>1.1322000000000001</v>
      </c>
      <c r="R308" s="85">
        <v>1.0808</v>
      </c>
      <c r="S308" s="85">
        <v>1.0886</v>
      </c>
      <c r="T308" s="2">
        <f t="shared" si="8"/>
        <v>1.2</v>
      </c>
      <c r="U308" s="1">
        <f t="shared" si="9"/>
        <v>0</v>
      </c>
    </row>
    <row r="309" spans="1:21" x14ac:dyDescent="0.25">
      <c r="A309" s="92">
        <v>11041</v>
      </c>
      <c r="B309" s="83" t="s">
        <v>958</v>
      </c>
      <c r="C309" s="85" t="s">
        <v>3405</v>
      </c>
      <c r="D309" s="86">
        <v>3832</v>
      </c>
      <c r="E309" s="85">
        <v>13</v>
      </c>
      <c r="F309" s="87">
        <v>2105.3724000000002</v>
      </c>
      <c r="G309" s="90">
        <v>0.55130000000000001</v>
      </c>
      <c r="H309" s="85">
        <v>0.54559999999999997</v>
      </c>
      <c r="I309" s="85">
        <v>0.55579999999999996</v>
      </c>
      <c r="J309" s="85">
        <v>0.41460000000000002</v>
      </c>
      <c r="K309" s="85">
        <v>0.54630000000000001</v>
      </c>
      <c r="L309" s="85">
        <v>0.56459999999999999</v>
      </c>
      <c r="M309" s="85">
        <v>0.57909999999999995</v>
      </c>
      <c r="N309" s="85">
        <v>0.59089999999999998</v>
      </c>
      <c r="O309" s="85">
        <v>0.49969999999999998</v>
      </c>
      <c r="P309" s="85">
        <v>0.54359999999999997</v>
      </c>
      <c r="Q309" s="85">
        <v>0.59789999999999999</v>
      </c>
      <c r="R309" s="85">
        <v>0.61550000000000005</v>
      </c>
      <c r="S309" s="85">
        <v>0.54169999999999996</v>
      </c>
      <c r="T309" s="2">
        <f t="shared" si="8"/>
        <v>0.6</v>
      </c>
      <c r="U309" s="1">
        <f t="shared" si="9"/>
        <v>0</v>
      </c>
    </row>
    <row r="310" spans="1:21" x14ac:dyDescent="0.25">
      <c r="A310" s="92">
        <v>11043</v>
      </c>
      <c r="B310" s="83" t="s">
        <v>958</v>
      </c>
      <c r="C310" s="85" t="s">
        <v>3406</v>
      </c>
      <c r="D310" s="86">
        <v>5838</v>
      </c>
      <c r="E310" s="85">
        <v>159</v>
      </c>
      <c r="F310" s="87">
        <v>3108.9521</v>
      </c>
      <c r="G310" s="90">
        <v>0.5474</v>
      </c>
      <c r="H310" s="85">
        <v>0.60970000000000002</v>
      </c>
      <c r="I310" s="85">
        <v>0.52710000000000001</v>
      </c>
      <c r="J310" s="85">
        <v>0.58189999999999997</v>
      </c>
      <c r="K310" s="85">
        <v>0.60740000000000005</v>
      </c>
      <c r="L310" s="85">
        <v>0.51400000000000001</v>
      </c>
      <c r="M310" s="85">
        <v>0.53300000000000003</v>
      </c>
      <c r="N310" s="85">
        <v>0.59409999999999996</v>
      </c>
      <c r="O310" s="85">
        <v>0.50190000000000001</v>
      </c>
      <c r="P310" s="85">
        <v>0.59040000000000004</v>
      </c>
      <c r="Q310" s="85">
        <v>0.54890000000000005</v>
      </c>
      <c r="R310" s="85">
        <v>0.50800000000000001</v>
      </c>
      <c r="S310" s="85">
        <v>0.50149999999999995</v>
      </c>
      <c r="T310" s="2">
        <f t="shared" si="8"/>
        <v>0.6</v>
      </c>
      <c r="U310" s="1">
        <f t="shared" si="9"/>
        <v>0</v>
      </c>
    </row>
    <row r="311" spans="1:21" x14ac:dyDescent="0.25">
      <c r="A311" s="92">
        <v>11046</v>
      </c>
      <c r="B311" s="83" t="s">
        <v>954</v>
      </c>
      <c r="C311" s="85" t="s">
        <v>3407</v>
      </c>
      <c r="D311" s="86">
        <v>7609</v>
      </c>
      <c r="E311" s="85">
        <v>493</v>
      </c>
      <c r="F311" s="87">
        <v>5771.8656000000001</v>
      </c>
      <c r="G311" s="90">
        <v>0.81110000000000004</v>
      </c>
      <c r="H311" s="85">
        <v>0.90259999999999996</v>
      </c>
      <c r="I311" s="85">
        <v>0.83679999999999999</v>
      </c>
      <c r="J311" s="85">
        <v>0.85</v>
      </c>
      <c r="K311" s="85">
        <v>0.86270000000000002</v>
      </c>
      <c r="L311" s="85">
        <v>0.86160000000000003</v>
      </c>
      <c r="M311" s="85">
        <v>0.84719999999999995</v>
      </c>
      <c r="N311" s="85">
        <v>0.82389999999999997</v>
      </c>
      <c r="O311" s="85">
        <v>0.86429999999999996</v>
      </c>
      <c r="P311" s="85">
        <v>0.83169999999999999</v>
      </c>
      <c r="Q311" s="85">
        <v>0.72450000000000003</v>
      </c>
      <c r="R311" s="85">
        <v>0.70720000000000005</v>
      </c>
      <c r="S311" s="85">
        <v>0.58399999999999996</v>
      </c>
      <c r="T311" s="2">
        <f t="shared" si="8"/>
        <v>0.6</v>
      </c>
      <c r="U311" s="1">
        <f t="shared" si="9"/>
        <v>1</v>
      </c>
    </row>
    <row r="312" spans="1:21" x14ac:dyDescent="0.25">
      <c r="A312" s="92">
        <v>11047</v>
      </c>
      <c r="B312" s="83" t="s">
        <v>958</v>
      </c>
      <c r="C312" s="85" t="s">
        <v>3408</v>
      </c>
      <c r="D312" s="86">
        <v>2977</v>
      </c>
      <c r="E312" s="85">
        <v>36</v>
      </c>
      <c r="F312" s="87">
        <v>1879.7371000000001</v>
      </c>
      <c r="G312" s="90">
        <v>0.6391</v>
      </c>
      <c r="H312" s="85">
        <v>0.50739999999999996</v>
      </c>
      <c r="I312" s="85">
        <v>0.55169999999999997</v>
      </c>
      <c r="J312" s="85">
        <v>0.54700000000000004</v>
      </c>
      <c r="K312" s="85">
        <v>0.60089999999999999</v>
      </c>
      <c r="L312" s="85">
        <v>0.70279999999999998</v>
      </c>
      <c r="M312" s="85">
        <v>0.60060000000000002</v>
      </c>
      <c r="N312" s="85">
        <v>0.70809999999999995</v>
      </c>
      <c r="O312" s="85">
        <v>0.71499999999999997</v>
      </c>
      <c r="P312" s="85">
        <v>0.65820000000000001</v>
      </c>
      <c r="Q312" s="85">
        <v>0.71250000000000002</v>
      </c>
      <c r="R312" s="85">
        <v>0.72489999999999999</v>
      </c>
      <c r="S312" s="85">
        <v>0.64649999999999996</v>
      </c>
      <c r="T312" s="2">
        <f t="shared" si="8"/>
        <v>0.6</v>
      </c>
      <c r="U312" s="1">
        <f t="shared" si="9"/>
        <v>1</v>
      </c>
    </row>
    <row r="313" spans="1:21" x14ac:dyDescent="0.25">
      <c r="A313" s="92">
        <v>11048</v>
      </c>
      <c r="B313" s="83" t="s">
        <v>958</v>
      </c>
      <c r="C313" s="85" t="s">
        <v>3409</v>
      </c>
      <c r="D313" s="86">
        <v>4143</v>
      </c>
      <c r="E313" s="85">
        <v>70</v>
      </c>
      <c r="F313" s="87">
        <v>2918.2714999999998</v>
      </c>
      <c r="G313" s="90">
        <v>0.71650000000000003</v>
      </c>
      <c r="H313" s="85">
        <v>0.75460000000000005</v>
      </c>
      <c r="I313" s="85">
        <v>0.73160000000000003</v>
      </c>
      <c r="J313" s="85">
        <v>0.79530000000000001</v>
      </c>
      <c r="K313" s="85">
        <v>0.73409999999999997</v>
      </c>
      <c r="L313" s="85">
        <v>0.76619999999999999</v>
      </c>
      <c r="M313" s="85">
        <v>0.6925</v>
      </c>
      <c r="N313" s="85">
        <v>0.72799999999999998</v>
      </c>
      <c r="O313" s="85">
        <v>0.72589999999999999</v>
      </c>
      <c r="P313" s="85">
        <v>0.68689999999999996</v>
      </c>
      <c r="Q313" s="85">
        <v>0.68540000000000001</v>
      </c>
      <c r="R313" s="85">
        <v>0.80889999999999995</v>
      </c>
      <c r="S313" s="85">
        <v>0.30680000000000002</v>
      </c>
      <c r="T313" s="2">
        <f t="shared" si="8"/>
        <v>0.6</v>
      </c>
      <c r="U313" s="1">
        <f t="shared" si="9"/>
        <v>1</v>
      </c>
    </row>
    <row r="314" spans="1:21" x14ac:dyDescent="0.25">
      <c r="A314" s="92">
        <v>11049</v>
      </c>
      <c r="B314" s="83" t="s">
        <v>958</v>
      </c>
      <c r="C314" s="85" t="s">
        <v>3410</v>
      </c>
      <c r="D314" s="86">
        <v>2994</v>
      </c>
      <c r="E314" s="85">
        <v>32</v>
      </c>
      <c r="F314" s="87">
        <v>1812.4746</v>
      </c>
      <c r="G314" s="90">
        <v>0.6119</v>
      </c>
      <c r="H314" s="85">
        <v>0.60109999999999997</v>
      </c>
      <c r="I314" s="85">
        <v>0.67269999999999996</v>
      </c>
      <c r="J314" s="85">
        <v>0.6371</v>
      </c>
      <c r="K314" s="85">
        <v>0.6038</v>
      </c>
      <c r="L314" s="85">
        <v>0.59179999999999999</v>
      </c>
      <c r="M314" s="85">
        <v>0.62009999999999998</v>
      </c>
      <c r="N314" s="85">
        <v>0.61229999999999996</v>
      </c>
      <c r="O314" s="85">
        <v>0.57530000000000003</v>
      </c>
      <c r="P314" s="85">
        <v>0.5867</v>
      </c>
      <c r="Q314" s="85">
        <v>0.56089999999999995</v>
      </c>
      <c r="R314" s="85">
        <v>0.60170000000000001</v>
      </c>
      <c r="S314" s="85">
        <v>0.68140000000000001</v>
      </c>
      <c r="T314" s="2">
        <f t="shared" si="8"/>
        <v>0.6</v>
      </c>
      <c r="U314" s="1">
        <f t="shared" si="9"/>
        <v>1</v>
      </c>
    </row>
    <row r="315" spans="1:21" x14ac:dyDescent="0.25">
      <c r="A315" s="92">
        <v>11050</v>
      </c>
      <c r="B315" s="83" t="s">
        <v>980</v>
      </c>
      <c r="C315" s="85" t="s">
        <v>3411</v>
      </c>
      <c r="D315" s="86">
        <v>1644</v>
      </c>
      <c r="E315" s="85">
        <v>26</v>
      </c>
      <c r="F315" s="87">
        <v>1169.5696</v>
      </c>
      <c r="G315" s="90">
        <v>0.7228</v>
      </c>
      <c r="H315" s="85">
        <v>0.68489999999999995</v>
      </c>
      <c r="I315" s="85">
        <v>0.66879999999999995</v>
      </c>
      <c r="J315" s="85">
        <v>0.71040000000000003</v>
      </c>
      <c r="K315" s="85">
        <v>0.64929999999999999</v>
      </c>
      <c r="L315" s="85">
        <v>0.78049999999999997</v>
      </c>
      <c r="M315" s="85">
        <v>0.66839999999999999</v>
      </c>
      <c r="N315" s="85">
        <v>0.59250000000000003</v>
      </c>
      <c r="O315" s="85">
        <v>0.62509999999999999</v>
      </c>
      <c r="P315" s="85">
        <v>0.74450000000000005</v>
      </c>
      <c r="Q315" s="85">
        <v>0.91420000000000001</v>
      </c>
      <c r="R315" s="85">
        <v>0.70760000000000001</v>
      </c>
      <c r="S315" s="85">
        <v>0.84089999999999998</v>
      </c>
      <c r="T315" s="2">
        <f t="shared" si="8"/>
        <v>0.6</v>
      </c>
      <c r="U315" s="1">
        <f t="shared" si="9"/>
        <v>1</v>
      </c>
    </row>
    <row r="316" spans="1:21" x14ac:dyDescent="0.25">
      <c r="A316" s="92">
        <v>10704</v>
      </c>
      <c r="B316" s="83" t="s">
        <v>1013</v>
      </c>
      <c r="C316" s="85" t="s">
        <v>3412</v>
      </c>
      <c r="D316" s="86">
        <v>25465</v>
      </c>
      <c r="E316" s="86">
        <v>2642</v>
      </c>
      <c r="F316" s="87">
        <v>25331.079699999998</v>
      </c>
      <c r="G316" s="90">
        <v>1.1099000000000001</v>
      </c>
      <c r="H316" s="85">
        <v>1.0041</v>
      </c>
      <c r="I316" s="85">
        <v>1.1223000000000001</v>
      </c>
      <c r="J316" s="85">
        <v>1.052</v>
      </c>
      <c r="K316" s="85">
        <v>1.1177999999999999</v>
      </c>
      <c r="L316" s="85">
        <v>1.2117</v>
      </c>
      <c r="M316" s="85">
        <v>1.1538999999999999</v>
      </c>
      <c r="N316" s="85">
        <v>1.0248999999999999</v>
      </c>
      <c r="O316" s="85">
        <v>1.0921000000000001</v>
      </c>
      <c r="P316" s="85">
        <v>1.0992</v>
      </c>
      <c r="Q316" s="85">
        <v>1.1383000000000001</v>
      </c>
      <c r="R316" s="85">
        <v>1.1232</v>
      </c>
      <c r="S316" s="85">
        <v>1.1218999999999999</v>
      </c>
      <c r="T316" s="2">
        <f t="shared" si="8"/>
        <v>1.2</v>
      </c>
      <c r="U316" s="1">
        <f t="shared" si="9"/>
        <v>0</v>
      </c>
    </row>
    <row r="317" spans="1:21" x14ac:dyDescent="0.25">
      <c r="A317" s="92">
        <v>10991</v>
      </c>
      <c r="B317" s="83" t="s">
        <v>954</v>
      </c>
      <c r="C317" s="85" t="s">
        <v>3413</v>
      </c>
      <c r="D317" s="86">
        <v>4972</v>
      </c>
      <c r="E317" s="85">
        <v>485</v>
      </c>
      <c r="F317" s="87">
        <v>2345.5902000000001</v>
      </c>
      <c r="G317" s="90">
        <v>0.52280000000000004</v>
      </c>
      <c r="H317" s="85">
        <v>0.3206</v>
      </c>
      <c r="I317" s="85">
        <v>0.24490000000000001</v>
      </c>
      <c r="J317" s="85">
        <v>0.21479999999999999</v>
      </c>
      <c r="K317" s="85">
        <v>0.61270000000000002</v>
      </c>
      <c r="L317" s="85">
        <v>0.71199999999999997</v>
      </c>
      <c r="M317" s="85">
        <v>0.6996</v>
      </c>
      <c r="N317" s="85">
        <v>0.7056</v>
      </c>
      <c r="O317" s="85">
        <v>0.60660000000000003</v>
      </c>
      <c r="P317" s="85">
        <v>0.78859999999999997</v>
      </c>
      <c r="Q317" s="85">
        <v>0.57889999999999997</v>
      </c>
      <c r="R317" s="85">
        <v>0.2681</v>
      </c>
      <c r="S317" s="85">
        <v>0.2767</v>
      </c>
      <c r="T317" s="2">
        <f t="shared" si="8"/>
        <v>0.6</v>
      </c>
      <c r="U317" s="1">
        <f t="shared" si="9"/>
        <v>0</v>
      </c>
    </row>
    <row r="318" spans="1:21" x14ac:dyDescent="0.25">
      <c r="A318" s="92">
        <v>10992</v>
      </c>
      <c r="B318" s="83" t="s">
        <v>958</v>
      </c>
      <c r="C318" s="85" t="s">
        <v>3414</v>
      </c>
      <c r="D318" s="86">
        <v>3037</v>
      </c>
      <c r="E318" s="85">
        <v>58</v>
      </c>
      <c r="F318" s="87">
        <v>2019.3284000000001</v>
      </c>
      <c r="G318" s="90">
        <v>0.67789999999999995</v>
      </c>
      <c r="H318" s="85">
        <v>0.52859999999999996</v>
      </c>
      <c r="I318" s="85">
        <v>0.59370000000000001</v>
      </c>
      <c r="J318" s="85">
        <v>0.71819999999999995</v>
      </c>
      <c r="K318" s="85">
        <v>0.78110000000000002</v>
      </c>
      <c r="L318" s="85">
        <v>0.74099999999999999</v>
      </c>
      <c r="M318" s="85">
        <v>0.61499999999999999</v>
      </c>
      <c r="N318" s="85">
        <v>0.75449999999999995</v>
      </c>
      <c r="O318" s="85">
        <v>0.80289999999999995</v>
      </c>
      <c r="P318" s="85">
        <v>0.64270000000000005</v>
      </c>
      <c r="Q318" s="85">
        <v>0.61850000000000005</v>
      </c>
      <c r="R318" s="85">
        <v>0.77539999999999998</v>
      </c>
      <c r="S318" s="85">
        <v>0.56930000000000003</v>
      </c>
      <c r="T318" s="2">
        <f t="shared" si="8"/>
        <v>0.6</v>
      </c>
      <c r="U318" s="1">
        <f t="shared" si="9"/>
        <v>1</v>
      </c>
    </row>
    <row r="319" spans="1:21" x14ac:dyDescent="0.25">
      <c r="A319" s="92">
        <v>10993</v>
      </c>
      <c r="B319" s="83" t="s">
        <v>954</v>
      </c>
      <c r="C319" s="85" t="s">
        <v>3415</v>
      </c>
      <c r="D319" s="86">
        <v>6748</v>
      </c>
      <c r="E319" s="86">
        <v>2010</v>
      </c>
      <c r="F319" s="87">
        <v>2863.6302000000001</v>
      </c>
      <c r="G319" s="90">
        <v>0.60440000000000005</v>
      </c>
      <c r="H319" s="85">
        <v>0.62460000000000004</v>
      </c>
      <c r="I319" s="85">
        <v>0.6623</v>
      </c>
      <c r="J319" s="85">
        <v>0.56659999999999999</v>
      </c>
      <c r="K319" s="85">
        <v>0.83679999999999999</v>
      </c>
      <c r="L319" s="85">
        <v>0.76759999999999995</v>
      </c>
      <c r="M319" s="85">
        <v>0.73970000000000002</v>
      </c>
      <c r="N319" s="85">
        <v>0.52559999999999996</v>
      </c>
      <c r="O319" s="85">
        <v>0.50219999999999998</v>
      </c>
      <c r="P319" s="85">
        <v>0.2359</v>
      </c>
      <c r="Q319" s="85">
        <v>0.37680000000000002</v>
      </c>
      <c r="R319" s="85">
        <v>0.50119999999999998</v>
      </c>
      <c r="S319" s="85">
        <v>0.62970000000000004</v>
      </c>
      <c r="T319" s="2">
        <f t="shared" si="8"/>
        <v>0.6</v>
      </c>
      <c r="U319" s="1">
        <f t="shared" si="9"/>
        <v>1</v>
      </c>
    </row>
    <row r="320" spans="1:21" x14ac:dyDescent="0.25">
      <c r="A320" s="92">
        <v>10994</v>
      </c>
      <c r="B320" s="83" t="s">
        <v>958</v>
      </c>
      <c r="C320" s="85" t="s">
        <v>3416</v>
      </c>
      <c r="D320" s="86">
        <v>3838</v>
      </c>
      <c r="E320" s="85">
        <v>3</v>
      </c>
      <c r="F320" s="87">
        <v>2667.7222999999999</v>
      </c>
      <c r="G320" s="90">
        <v>0.6956</v>
      </c>
      <c r="H320" s="85">
        <v>0.71</v>
      </c>
      <c r="I320" s="85">
        <v>0.69950000000000001</v>
      </c>
      <c r="J320" s="85">
        <v>0.69540000000000002</v>
      </c>
      <c r="K320" s="85">
        <v>0.63870000000000005</v>
      </c>
      <c r="L320" s="85">
        <v>0.68300000000000005</v>
      </c>
      <c r="M320" s="85">
        <v>0.61319999999999997</v>
      </c>
      <c r="N320" s="85">
        <v>0.72309999999999997</v>
      </c>
      <c r="O320" s="85">
        <v>0.81850000000000001</v>
      </c>
      <c r="P320" s="85">
        <v>0.69989999999999997</v>
      </c>
      <c r="Q320" s="85">
        <v>0.69589999999999996</v>
      </c>
      <c r="R320" s="85">
        <v>0.69979999999999998</v>
      </c>
      <c r="S320" s="85">
        <v>0.68820000000000003</v>
      </c>
      <c r="T320" s="2">
        <f t="shared" si="8"/>
        <v>0.6</v>
      </c>
      <c r="U320" s="1">
        <f t="shared" si="9"/>
        <v>1</v>
      </c>
    </row>
    <row r="321" spans="1:21" ht="26.4" x14ac:dyDescent="0.25">
      <c r="A321" s="92">
        <v>23367</v>
      </c>
      <c r="B321" s="83" t="s">
        <v>958</v>
      </c>
      <c r="C321" s="85" t="s">
        <v>3417</v>
      </c>
      <c r="D321" s="86">
        <v>2815</v>
      </c>
      <c r="E321" s="85">
        <v>0</v>
      </c>
      <c r="F321" s="87">
        <v>2401.3006</v>
      </c>
      <c r="G321" s="90">
        <v>0.85299999999999998</v>
      </c>
      <c r="H321" s="85">
        <v>0.94440000000000002</v>
      </c>
      <c r="I321" s="85">
        <v>0.8468</v>
      </c>
      <c r="J321" s="85">
        <v>0.8448</v>
      </c>
      <c r="K321" s="85">
        <v>0.83750000000000002</v>
      </c>
      <c r="L321" s="85">
        <v>0.67649999999999999</v>
      </c>
      <c r="M321" s="85">
        <v>0.89219999999999999</v>
      </c>
      <c r="N321" s="85">
        <v>0.85729999999999995</v>
      </c>
      <c r="O321" s="85">
        <v>0.82330000000000003</v>
      </c>
      <c r="P321" s="85">
        <v>0.80220000000000002</v>
      </c>
      <c r="Q321" s="85">
        <v>0.86329999999999996</v>
      </c>
      <c r="R321" s="85">
        <v>0.8871</v>
      </c>
      <c r="S321" s="85">
        <v>0.88280000000000003</v>
      </c>
      <c r="T321" s="2">
        <f t="shared" si="8"/>
        <v>0.6</v>
      </c>
      <c r="U321" s="1">
        <f t="shared" si="9"/>
        <v>1</v>
      </c>
    </row>
    <row r="322" spans="1:21" x14ac:dyDescent="0.25">
      <c r="A322" s="92">
        <v>10670</v>
      </c>
      <c r="B322" s="83" t="s">
        <v>950</v>
      </c>
      <c r="C322" s="85" t="s">
        <v>3327</v>
      </c>
      <c r="D322" s="86">
        <v>75121</v>
      </c>
      <c r="E322" s="85">
        <v>740</v>
      </c>
      <c r="F322" s="87">
        <v>133623.42980000001</v>
      </c>
      <c r="G322" s="90">
        <v>1.7965</v>
      </c>
      <c r="H322" s="85">
        <v>2.0127999999999999</v>
      </c>
      <c r="I322" s="85">
        <v>1.9765999999999999</v>
      </c>
      <c r="J322" s="85">
        <v>2.0047000000000001</v>
      </c>
      <c r="K322" s="85">
        <v>2.0386000000000002</v>
      </c>
      <c r="L322" s="85">
        <v>1.9825999999999999</v>
      </c>
      <c r="M322" s="85">
        <v>1.8526</v>
      </c>
      <c r="N322" s="85">
        <v>1.6085</v>
      </c>
      <c r="O322" s="85">
        <v>1.5311999999999999</v>
      </c>
      <c r="P322" s="85">
        <v>1.4126000000000001</v>
      </c>
      <c r="Q322" s="85">
        <v>1.6223000000000001</v>
      </c>
      <c r="R322" s="85">
        <v>1.6044</v>
      </c>
      <c r="S322" s="85">
        <v>1.5952</v>
      </c>
      <c r="T322" s="2">
        <f t="shared" si="8"/>
        <v>1.6</v>
      </c>
      <c r="U322" s="1">
        <f t="shared" si="9"/>
        <v>1</v>
      </c>
    </row>
    <row r="323" spans="1:21" x14ac:dyDescent="0.25">
      <c r="A323" s="92">
        <v>10995</v>
      </c>
      <c r="B323" s="83" t="s">
        <v>958</v>
      </c>
      <c r="C323" s="85" t="s">
        <v>3328</v>
      </c>
      <c r="D323" s="86">
        <v>4004</v>
      </c>
      <c r="E323" s="85">
        <v>43</v>
      </c>
      <c r="F323" s="87">
        <v>1912.7167999999999</v>
      </c>
      <c r="G323" s="90">
        <v>0.4829</v>
      </c>
      <c r="H323" s="85">
        <v>0.43490000000000001</v>
      </c>
      <c r="I323" s="85">
        <v>0.43880000000000002</v>
      </c>
      <c r="J323" s="85">
        <v>0.35649999999999998</v>
      </c>
      <c r="K323" s="85">
        <v>0.2858</v>
      </c>
      <c r="L323" s="85">
        <v>0.24079999999999999</v>
      </c>
      <c r="M323" s="85">
        <v>0.38619999999999999</v>
      </c>
      <c r="N323" s="85">
        <v>0.54139999999999999</v>
      </c>
      <c r="O323" s="85">
        <v>0.5665</v>
      </c>
      <c r="P323" s="85">
        <v>0.59340000000000004</v>
      </c>
      <c r="Q323" s="85">
        <v>0.61380000000000001</v>
      </c>
      <c r="R323" s="85">
        <v>0.6149</v>
      </c>
      <c r="S323" s="85">
        <v>0.62929999999999997</v>
      </c>
      <c r="T323" s="2">
        <f t="shared" si="8"/>
        <v>0.6</v>
      </c>
      <c r="U323" s="1">
        <f t="shared" si="9"/>
        <v>0</v>
      </c>
    </row>
    <row r="324" spans="1:21" x14ac:dyDescent="0.25">
      <c r="A324" s="92">
        <v>10996</v>
      </c>
      <c r="B324" s="83" t="s">
        <v>958</v>
      </c>
      <c r="C324" s="85" t="s">
        <v>3329</v>
      </c>
      <c r="D324" s="86">
        <v>3505</v>
      </c>
      <c r="E324" s="85">
        <v>95</v>
      </c>
      <c r="F324" s="87">
        <v>2200.9474</v>
      </c>
      <c r="G324" s="90">
        <v>0.64539999999999997</v>
      </c>
      <c r="H324" s="85">
        <v>0.60940000000000005</v>
      </c>
      <c r="I324" s="85">
        <v>0.74039999999999995</v>
      </c>
      <c r="J324" s="85">
        <v>0.64859999999999995</v>
      </c>
      <c r="K324" s="85">
        <v>0.69550000000000001</v>
      </c>
      <c r="L324" s="85">
        <v>0.65039999999999998</v>
      </c>
      <c r="M324" s="85">
        <v>0.70840000000000003</v>
      </c>
      <c r="N324" s="85">
        <v>0.65229999999999999</v>
      </c>
      <c r="O324" s="85">
        <v>0.64500000000000002</v>
      </c>
      <c r="P324" s="85">
        <v>0.60629999999999995</v>
      </c>
      <c r="Q324" s="85">
        <v>0.63829999999999998</v>
      </c>
      <c r="R324" s="85">
        <v>0.58199999999999996</v>
      </c>
      <c r="S324" s="85">
        <v>0.57650000000000001</v>
      </c>
      <c r="T324" s="2">
        <f t="shared" ref="T324:T387" si="10">VLOOKUP($B324,$W$3:$AF$10,10,0)</f>
        <v>0.6</v>
      </c>
      <c r="U324" s="1">
        <f t="shared" ref="U324:U387" si="11">IF(G324&gt;=T324,1,0)</f>
        <v>1</v>
      </c>
    </row>
    <row r="325" spans="1:21" x14ac:dyDescent="0.25">
      <c r="A325" s="92">
        <v>10997</v>
      </c>
      <c r="B325" s="83" t="s">
        <v>954</v>
      </c>
      <c r="C325" s="85" t="s">
        <v>3330</v>
      </c>
      <c r="D325" s="86">
        <v>8492</v>
      </c>
      <c r="E325" s="85">
        <v>500</v>
      </c>
      <c r="F325" s="87">
        <v>5289.3006999999998</v>
      </c>
      <c r="G325" s="90">
        <v>0.66180000000000005</v>
      </c>
      <c r="H325" s="85">
        <v>0.71099999999999997</v>
      </c>
      <c r="I325" s="85">
        <v>0.6643</v>
      </c>
      <c r="J325" s="85">
        <v>0.63780000000000003</v>
      </c>
      <c r="K325" s="85">
        <v>0.68979999999999997</v>
      </c>
      <c r="L325" s="85">
        <v>0.72509999999999997</v>
      </c>
      <c r="M325" s="85">
        <v>0.67500000000000004</v>
      </c>
      <c r="N325" s="85">
        <v>0.67889999999999995</v>
      </c>
      <c r="O325" s="85">
        <v>0.69350000000000001</v>
      </c>
      <c r="P325" s="85">
        <v>0.61040000000000005</v>
      </c>
      <c r="Q325" s="85">
        <v>0.64970000000000006</v>
      </c>
      <c r="R325" s="85">
        <v>0.65859999999999996</v>
      </c>
      <c r="S325" s="85">
        <v>0.52090000000000003</v>
      </c>
      <c r="T325" s="2">
        <f t="shared" si="10"/>
        <v>0.6</v>
      </c>
      <c r="U325" s="1">
        <f t="shared" si="11"/>
        <v>1</v>
      </c>
    </row>
    <row r="326" spans="1:21" x14ac:dyDescent="0.25">
      <c r="A326" s="92">
        <v>10998</v>
      </c>
      <c r="B326" s="83" t="s">
        <v>987</v>
      </c>
      <c r="C326" s="85" t="s">
        <v>3331</v>
      </c>
      <c r="D326" s="86">
        <v>25040</v>
      </c>
      <c r="E326" s="85">
        <v>554</v>
      </c>
      <c r="F326" s="87">
        <v>26994.853899999998</v>
      </c>
      <c r="G326" s="90">
        <v>1.1025</v>
      </c>
      <c r="H326" s="85">
        <v>1.1796</v>
      </c>
      <c r="I326" s="85">
        <v>1.1718999999999999</v>
      </c>
      <c r="J326" s="85">
        <v>1.1533</v>
      </c>
      <c r="K326" s="85">
        <v>1.1198999999999999</v>
      </c>
      <c r="L326" s="85">
        <v>1.0980000000000001</v>
      </c>
      <c r="M326" s="85">
        <v>1.1416999999999999</v>
      </c>
      <c r="N326" s="85">
        <v>1.0538000000000001</v>
      </c>
      <c r="O326" s="85">
        <v>1.0763</v>
      </c>
      <c r="P326" s="85">
        <v>1.0607</v>
      </c>
      <c r="Q326" s="85">
        <v>1.0772999999999999</v>
      </c>
      <c r="R326" s="85">
        <v>1.0481</v>
      </c>
      <c r="S326" s="85">
        <v>1.0490999999999999</v>
      </c>
      <c r="T326" s="2">
        <f t="shared" si="10"/>
        <v>1</v>
      </c>
      <c r="U326" s="1">
        <f t="shared" si="11"/>
        <v>1</v>
      </c>
    </row>
    <row r="327" spans="1:21" x14ac:dyDescent="0.25">
      <c r="A327" s="92">
        <v>10999</v>
      </c>
      <c r="B327" s="83" t="s">
        <v>958</v>
      </c>
      <c r="C327" s="85" t="s">
        <v>3332</v>
      </c>
      <c r="D327" s="86">
        <v>5343</v>
      </c>
      <c r="E327" s="85">
        <v>20</v>
      </c>
      <c r="F327" s="87">
        <v>3332.0861</v>
      </c>
      <c r="G327" s="90">
        <v>0.626</v>
      </c>
      <c r="H327" s="85">
        <v>0.64259999999999995</v>
      </c>
      <c r="I327" s="85">
        <v>0.76239999999999997</v>
      </c>
      <c r="J327" s="85">
        <v>0.64629999999999999</v>
      </c>
      <c r="K327" s="85">
        <v>0.66990000000000005</v>
      </c>
      <c r="L327" s="85">
        <v>0.55720000000000003</v>
      </c>
      <c r="M327" s="85">
        <v>0.64480000000000004</v>
      </c>
      <c r="N327" s="85">
        <v>0.62309999999999999</v>
      </c>
      <c r="O327" s="85">
        <v>0.64390000000000003</v>
      </c>
      <c r="P327" s="85">
        <v>0.59150000000000003</v>
      </c>
      <c r="Q327" s="85">
        <v>0.61119999999999997</v>
      </c>
      <c r="R327" s="85">
        <v>0.57740000000000002</v>
      </c>
      <c r="S327" s="85">
        <v>0.52759999999999996</v>
      </c>
      <c r="T327" s="2">
        <f t="shared" si="10"/>
        <v>0.6</v>
      </c>
      <c r="U327" s="1">
        <f t="shared" si="11"/>
        <v>1</v>
      </c>
    </row>
    <row r="328" spans="1:21" x14ac:dyDescent="0.25">
      <c r="A328" s="92">
        <v>11000</v>
      </c>
      <c r="B328" s="83" t="s">
        <v>954</v>
      </c>
      <c r="C328" s="85" t="s">
        <v>3333</v>
      </c>
      <c r="D328" s="86">
        <v>10882</v>
      </c>
      <c r="E328" s="85">
        <v>21</v>
      </c>
      <c r="F328" s="87">
        <v>6927.9691999999995</v>
      </c>
      <c r="G328" s="90">
        <v>0.63790000000000002</v>
      </c>
      <c r="H328" s="85">
        <v>0.62390000000000001</v>
      </c>
      <c r="I328" s="85">
        <v>0.70330000000000004</v>
      </c>
      <c r="J328" s="85">
        <v>0.62819999999999998</v>
      </c>
      <c r="K328" s="85">
        <v>0.625</v>
      </c>
      <c r="L328" s="85">
        <v>0.63149999999999995</v>
      </c>
      <c r="M328" s="85">
        <v>0.61950000000000005</v>
      </c>
      <c r="N328" s="85">
        <v>0.6431</v>
      </c>
      <c r="O328" s="85">
        <v>0.65810000000000002</v>
      </c>
      <c r="P328" s="85">
        <v>0.6663</v>
      </c>
      <c r="Q328" s="85">
        <v>0.66139999999999999</v>
      </c>
      <c r="R328" s="85">
        <v>0.65910000000000002</v>
      </c>
      <c r="S328" s="85">
        <v>0.55100000000000005</v>
      </c>
      <c r="T328" s="2">
        <f t="shared" si="10"/>
        <v>0.6</v>
      </c>
      <c r="U328" s="1">
        <f t="shared" si="11"/>
        <v>1</v>
      </c>
    </row>
    <row r="329" spans="1:21" x14ac:dyDescent="0.25">
      <c r="A329" s="92">
        <v>11001</v>
      </c>
      <c r="B329" s="83" t="s">
        <v>958</v>
      </c>
      <c r="C329" s="85" t="s">
        <v>3334</v>
      </c>
      <c r="D329" s="86">
        <v>5155</v>
      </c>
      <c r="E329" s="85">
        <v>28</v>
      </c>
      <c r="F329" s="87">
        <v>3172.7907</v>
      </c>
      <c r="G329" s="90">
        <v>0.61880000000000002</v>
      </c>
      <c r="H329" s="85">
        <v>0.59299999999999997</v>
      </c>
      <c r="I329" s="85">
        <v>0.60009999999999997</v>
      </c>
      <c r="J329" s="85">
        <v>0.63959999999999995</v>
      </c>
      <c r="K329" s="85">
        <v>0.59919999999999995</v>
      </c>
      <c r="L329" s="85">
        <v>0.67949999999999999</v>
      </c>
      <c r="M329" s="85">
        <v>0.70950000000000002</v>
      </c>
      <c r="N329" s="85">
        <v>0.63239999999999996</v>
      </c>
      <c r="O329" s="85">
        <v>0.64680000000000004</v>
      </c>
      <c r="P329" s="85">
        <v>0.58360000000000001</v>
      </c>
      <c r="Q329" s="85">
        <v>0.54239999999999999</v>
      </c>
      <c r="R329" s="85">
        <v>0.62790000000000001</v>
      </c>
      <c r="S329" s="85">
        <v>0.5877</v>
      </c>
      <c r="T329" s="2">
        <f t="shared" si="10"/>
        <v>0.6</v>
      </c>
      <c r="U329" s="1">
        <f t="shared" si="11"/>
        <v>1</v>
      </c>
    </row>
    <row r="330" spans="1:21" x14ac:dyDescent="0.25">
      <c r="A330" s="92">
        <v>11002</v>
      </c>
      <c r="B330" s="83" t="s">
        <v>961</v>
      </c>
      <c r="C330" s="85" t="s">
        <v>3335</v>
      </c>
      <c r="D330" s="86">
        <v>10298</v>
      </c>
      <c r="E330" s="85">
        <v>736</v>
      </c>
      <c r="F330" s="87">
        <v>4402.8733000000002</v>
      </c>
      <c r="G330" s="90">
        <v>0.46050000000000002</v>
      </c>
      <c r="H330" s="85">
        <v>0</v>
      </c>
      <c r="I330" s="85">
        <v>0</v>
      </c>
      <c r="J330" s="85">
        <v>1.4E-3</v>
      </c>
      <c r="K330" s="85">
        <v>6.7000000000000002E-3</v>
      </c>
      <c r="L330" s="85">
        <v>0.39119999999999999</v>
      </c>
      <c r="M330" s="85">
        <v>0.74370000000000003</v>
      </c>
      <c r="N330" s="85">
        <v>0.78800000000000003</v>
      </c>
      <c r="O330" s="85">
        <v>0.75619999999999998</v>
      </c>
      <c r="P330" s="85">
        <v>0.78810000000000002</v>
      </c>
      <c r="Q330" s="85">
        <v>0.73450000000000004</v>
      </c>
      <c r="R330" s="85">
        <v>0.77780000000000005</v>
      </c>
      <c r="S330" s="85">
        <v>0.75939999999999996</v>
      </c>
      <c r="T330" s="2">
        <f t="shared" si="10"/>
        <v>0.8</v>
      </c>
      <c r="U330" s="1">
        <f t="shared" si="11"/>
        <v>0</v>
      </c>
    </row>
    <row r="331" spans="1:21" x14ac:dyDescent="0.25">
      <c r="A331" s="92">
        <v>11003</v>
      </c>
      <c r="B331" s="83" t="s">
        <v>958</v>
      </c>
      <c r="C331" s="85" t="s">
        <v>3336</v>
      </c>
      <c r="D331" s="86">
        <v>2502</v>
      </c>
      <c r="E331" s="85">
        <v>52</v>
      </c>
      <c r="F331" s="87">
        <v>1599.9263000000001</v>
      </c>
      <c r="G331" s="90">
        <v>0.65300000000000002</v>
      </c>
      <c r="H331" s="85">
        <v>0.61670000000000003</v>
      </c>
      <c r="I331" s="85">
        <v>0.60440000000000005</v>
      </c>
      <c r="J331" s="85">
        <v>0.73470000000000002</v>
      </c>
      <c r="K331" s="85">
        <v>0.66159999999999997</v>
      </c>
      <c r="L331" s="85">
        <v>0.77300000000000002</v>
      </c>
      <c r="M331" s="85">
        <v>0.84019999999999995</v>
      </c>
      <c r="N331" s="85">
        <v>0.5474</v>
      </c>
      <c r="O331" s="85">
        <v>0.66339999999999999</v>
      </c>
      <c r="P331" s="85">
        <v>0.5403</v>
      </c>
      <c r="Q331" s="85">
        <v>0.52790000000000004</v>
      </c>
      <c r="R331" s="85">
        <v>0.71840000000000004</v>
      </c>
      <c r="S331" s="85">
        <v>0.64419999999999999</v>
      </c>
      <c r="T331" s="2">
        <f t="shared" si="10"/>
        <v>0.6</v>
      </c>
      <c r="U331" s="1">
        <f t="shared" si="11"/>
        <v>1</v>
      </c>
    </row>
    <row r="332" spans="1:21" x14ac:dyDescent="0.25">
      <c r="A332" s="92">
        <v>11004</v>
      </c>
      <c r="B332" s="83" t="s">
        <v>961</v>
      </c>
      <c r="C332" s="85" t="s">
        <v>3337</v>
      </c>
      <c r="D332" s="86">
        <v>9137</v>
      </c>
      <c r="E332" s="85">
        <v>122</v>
      </c>
      <c r="F332" s="87">
        <v>6463.9880999999996</v>
      </c>
      <c r="G332" s="90">
        <v>0.71699999999999997</v>
      </c>
      <c r="H332" s="85">
        <v>0.747</v>
      </c>
      <c r="I332" s="85">
        <v>0.71870000000000001</v>
      </c>
      <c r="J332" s="85">
        <v>0.56899999999999995</v>
      </c>
      <c r="K332" s="85">
        <v>0.69769999999999999</v>
      </c>
      <c r="L332" s="85">
        <v>0.72389999999999999</v>
      </c>
      <c r="M332" s="85">
        <v>0.74380000000000002</v>
      </c>
      <c r="N332" s="85">
        <v>0.754</v>
      </c>
      <c r="O332" s="85">
        <v>0.73150000000000004</v>
      </c>
      <c r="P332" s="85">
        <v>0.70599999999999996</v>
      </c>
      <c r="Q332" s="85">
        <v>0.80310000000000004</v>
      </c>
      <c r="R332" s="85">
        <v>0.68640000000000001</v>
      </c>
      <c r="S332" s="85">
        <v>0.72950000000000004</v>
      </c>
      <c r="T332" s="2">
        <f t="shared" si="10"/>
        <v>0.8</v>
      </c>
      <c r="U332" s="1">
        <f t="shared" si="11"/>
        <v>0</v>
      </c>
    </row>
    <row r="333" spans="1:21" x14ac:dyDescent="0.25">
      <c r="A333" s="92">
        <v>11005</v>
      </c>
      <c r="B333" s="83" t="s">
        <v>958</v>
      </c>
      <c r="C333" s="85" t="s">
        <v>3338</v>
      </c>
      <c r="D333" s="86">
        <v>2492</v>
      </c>
      <c r="E333" s="85">
        <v>53</v>
      </c>
      <c r="F333" s="87">
        <v>1754.2084</v>
      </c>
      <c r="G333" s="90">
        <v>0.71919999999999995</v>
      </c>
      <c r="H333" s="85">
        <v>0.67849999999999999</v>
      </c>
      <c r="I333" s="85">
        <v>0.74129999999999996</v>
      </c>
      <c r="J333" s="85">
        <v>0.8085</v>
      </c>
      <c r="K333" s="85">
        <v>0.72819999999999996</v>
      </c>
      <c r="L333" s="85">
        <v>0.82199999999999995</v>
      </c>
      <c r="M333" s="85">
        <v>0.73780000000000001</v>
      </c>
      <c r="N333" s="85">
        <v>0.748</v>
      </c>
      <c r="O333" s="85">
        <v>0.73799999999999999</v>
      </c>
      <c r="P333" s="85">
        <v>0.70309999999999995</v>
      </c>
      <c r="Q333" s="85">
        <v>0.66139999999999999</v>
      </c>
      <c r="R333" s="85">
        <v>0.67369999999999997</v>
      </c>
      <c r="S333" s="85">
        <v>0.64910000000000001</v>
      </c>
      <c r="T333" s="2">
        <f t="shared" si="10"/>
        <v>0.6</v>
      </c>
      <c r="U333" s="1">
        <f t="shared" si="11"/>
        <v>1</v>
      </c>
    </row>
    <row r="334" spans="1:21" x14ac:dyDescent="0.25">
      <c r="A334" s="92">
        <v>11006</v>
      </c>
      <c r="B334" s="83" t="s">
        <v>958</v>
      </c>
      <c r="C334" s="85" t="s">
        <v>3339</v>
      </c>
      <c r="D334" s="86">
        <v>3024</v>
      </c>
      <c r="E334" s="85">
        <v>10</v>
      </c>
      <c r="F334" s="87">
        <v>2092.0608000000002</v>
      </c>
      <c r="G334" s="90">
        <v>0.69410000000000005</v>
      </c>
      <c r="H334" s="85">
        <v>0.69969999999999999</v>
      </c>
      <c r="I334" s="85">
        <v>0.85860000000000003</v>
      </c>
      <c r="J334" s="85">
        <v>0.73250000000000004</v>
      </c>
      <c r="K334" s="85">
        <v>0.68469999999999998</v>
      </c>
      <c r="L334" s="85">
        <v>0.67110000000000003</v>
      </c>
      <c r="M334" s="85">
        <v>0.74299999999999999</v>
      </c>
      <c r="N334" s="85">
        <v>0.79830000000000001</v>
      </c>
      <c r="O334" s="85">
        <v>0.67749999999999999</v>
      </c>
      <c r="P334" s="85">
        <v>0.60070000000000001</v>
      </c>
      <c r="Q334" s="85">
        <v>0.57520000000000004</v>
      </c>
      <c r="R334" s="85">
        <v>0.62709999999999999</v>
      </c>
      <c r="S334" s="85">
        <v>0.71550000000000002</v>
      </c>
      <c r="T334" s="2">
        <f t="shared" si="10"/>
        <v>0.6</v>
      </c>
      <c r="U334" s="1">
        <f t="shared" si="11"/>
        <v>1</v>
      </c>
    </row>
    <row r="335" spans="1:21" x14ac:dyDescent="0.25">
      <c r="A335" s="92">
        <v>11007</v>
      </c>
      <c r="B335" s="83" t="s">
        <v>958</v>
      </c>
      <c r="C335" s="85" t="s">
        <v>3340</v>
      </c>
      <c r="D335" s="86">
        <v>5316</v>
      </c>
      <c r="E335" s="85">
        <v>2</v>
      </c>
      <c r="F335" s="87">
        <v>3309.0996</v>
      </c>
      <c r="G335" s="90">
        <v>0.62270000000000003</v>
      </c>
      <c r="H335" s="85">
        <v>0.62580000000000002</v>
      </c>
      <c r="I335" s="85">
        <v>0.62150000000000005</v>
      </c>
      <c r="J335" s="85">
        <v>0.63829999999999998</v>
      </c>
      <c r="K335" s="85">
        <v>0.63280000000000003</v>
      </c>
      <c r="L335" s="85">
        <v>0.59109999999999996</v>
      </c>
      <c r="M335" s="85">
        <v>0.62760000000000005</v>
      </c>
      <c r="N335" s="85">
        <v>0.66110000000000002</v>
      </c>
      <c r="O335" s="85">
        <v>0.62060000000000004</v>
      </c>
      <c r="P335" s="85">
        <v>0.60519999999999996</v>
      </c>
      <c r="Q335" s="85">
        <v>0.61890000000000001</v>
      </c>
      <c r="R335" s="85">
        <v>0.59540000000000004</v>
      </c>
      <c r="S335" s="85">
        <v>0.63639999999999997</v>
      </c>
      <c r="T335" s="2">
        <f t="shared" si="10"/>
        <v>0.6</v>
      </c>
      <c r="U335" s="1">
        <f t="shared" si="11"/>
        <v>1</v>
      </c>
    </row>
    <row r="336" spans="1:21" x14ac:dyDescent="0.25">
      <c r="A336" s="92">
        <v>11008</v>
      </c>
      <c r="B336" s="83" t="s">
        <v>954</v>
      </c>
      <c r="C336" s="85" t="s">
        <v>3341</v>
      </c>
      <c r="D336" s="86">
        <v>8089</v>
      </c>
      <c r="E336" s="85">
        <v>53</v>
      </c>
      <c r="F336" s="87">
        <v>4289.7070000000003</v>
      </c>
      <c r="G336" s="90">
        <v>0.53380000000000005</v>
      </c>
      <c r="H336" s="85">
        <v>0.58479999999999999</v>
      </c>
      <c r="I336" s="85">
        <v>0.59309999999999996</v>
      </c>
      <c r="J336" s="85">
        <v>0.55420000000000003</v>
      </c>
      <c r="K336" s="85">
        <v>0.55249999999999999</v>
      </c>
      <c r="L336" s="85">
        <v>0.56899999999999995</v>
      </c>
      <c r="M336" s="85">
        <v>0.52239999999999998</v>
      </c>
      <c r="N336" s="85">
        <v>0.5111</v>
      </c>
      <c r="O336" s="85">
        <v>0.51390000000000002</v>
      </c>
      <c r="P336" s="85">
        <v>0.49640000000000001</v>
      </c>
      <c r="Q336" s="85">
        <v>0.49120000000000003</v>
      </c>
      <c r="R336" s="85">
        <v>0.52339999999999998</v>
      </c>
      <c r="S336" s="85">
        <v>0.50890000000000002</v>
      </c>
      <c r="T336" s="2">
        <f t="shared" si="10"/>
        <v>0.6</v>
      </c>
      <c r="U336" s="1">
        <f t="shared" si="11"/>
        <v>0</v>
      </c>
    </row>
    <row r="337" spans="1:21" x14ac:dyDescent="0.25">
      <c r="A337" s="92">
        <v>11009</v>
      </c>
      <c r="B337" s="83" t="s">
        <v>954</v>
      </c>
      <c r="C337" s="85" t="s">
        <v>3342</v>
      </c>
      <c r="D337" s="86">
        <v>5867</v>
      </c>
      <c r="E337" s="85">
        <v>0</v>
      </c>
      <c r="F337" s="87">
        <v>4651.4931999999999</v>
      </c>
      <c r="G337" s="90">
        <v>0.79279999999999995</v>
      </c>
      <c r="H337" s="85">
        <v>0.78239999999999998</v>
      </c>
      <c r="I337" s="85">
        <v>0.90249999999999997</v>
      </c>
      <c r="J337" s="85">
        <v>0.92479999999999996</v>
      </c>
      <c r="K337" s="85">
        <v>0.88859999999999995</v>
      </c>
      <c r="L337" s="85">
        <v>0.94910000000000005</v>
      </c>
      <c r="M337" s="85">
        <v>0.75980000000000003</v>
      </c>
      <c r="N337" s="85">
        <v>0.71409999999999996</v>
      </c>
      <c r="O337" s="85">
        <v>0.72189999999999999</v>
      </c>
      <c r="P337" s="85">
        <v>0.72</v>
      </c>
      <c r="Q337" s="85">
        <v>0.78900000000000003</v>
      </c>
      <c r="R337" s="85">
        <v>0.73</v>
      </c>
      <c r="S337" s="85">
        <v>0.69779999999999998</v>
      </c>
      <c r="T337" s="2">
        <f t="shared" si="10"/>
        <v>0.6</v>
      </c>
      <c r="U337" s="1">
        <f t="shared" si="11"/>
        <v>1</v>
      </c>
    </row>
    <row r="338" spans="1:21" x14ac:dyDescent="0.25">
      <c r="A338" s="92">
        <v>11010</v>
      </c>
      <c r="B338" s="83" t="s">
        <v>958</v>
      </c>
      <c r="C338" s="85" t="s">
        <v>3343</v>
      </c>
      <c r="D338" s="86">
        <v>4613</v>
      </c>
      <c r="E338" s="85">
        <v>515</v>
      </c>
      <c r="F338" s="87">
        <v>2322.4270999999999</v>
      </c>
      <c r="G338" s="90">
        <v>0.56669999999999998</v>
      </c>
      <c r="H338" s="85">
        <v>0.60229999999999995</v>
      </c>
      <c r="I338" s="85">
        <v>0.50890000000000002</v>
      </c>
      <c r="J338" s="85">
        <v>0.498</v>
      </c>
      <c r="K338" s="85">
        <v>0.50060000000000004</v>
      </c>
      <c r="L338" s="85">
        <v>0.51419999999999999</v>
      </c>
      <c r="M338" s="85">
        <v>0.45929999999999999</v>
      </c>
      <c r="N338" s="85">
        <v>0.52990000000000004</v>
      </c>
      <c r="O338" s="85">
        <v>0.5988</v>
      </c>
      <c r="P338" s="85">
        <v>0.58960000000000001</v>
      </c>
      <c r="Q338" s="85">
        <v>0.56259999999999999</v>
      </c>
      <c r="R338" s="85">
        <v>0.57579999999999998</v>
      </c>
      <c r="S338" s="85">
        <v>0.59430000000000005</v>
      </c>
      <c r="T338" s="2">
        <f t="shared" si="10"/>
        <v>0.6</v>
      </c>
      <c r="U338" s="1">
        <f t="shared" si="11"/>
        <v>0</v>
      </c>
    </row>
    <row r="339" spans="1:21" x14ac:dyDescent="0.25">
      <c r="A339" s="92">
        <v>11011</v>
      </c>
      <c r="B339" s="83" t="s">
        <v>958</v>
      </c>
      <c r="C339" s="85" t="s">
        <v>3344</v>
      </c>
      <c r="D339" s="86">
        <v>2792</v>
      </c>
      <c r="E339" s="85">
        <v>1</v>
      </c>
      <c r="F339" s="87">
        <v>1726.741</v>
      </c>
      <c r="G339" s="90">
        <v>0.61870000000000003</v>
      </c>
      <c r="H339" s="85">
        <v>0.61270000000000002</v>
      </c>
      <c r="I339" s="85">
        <v>0.65580000000000005</v>
      </c>
      <c r="J339" s="85">
        <v>0.65500000000000003</v>
      </c>
      <c r="K339" s="85">
        <v>0.626</v>
      </c>
      <c r="L339" s="85">
        <v>0.54330000000000001</v>
      </c>
      <c r="M339" s="85">
        <v>0.71160000000000001</v>
      </c>
      <c r="N339" s="85">
        <v>0.62949999999999995</v>
      </c>
      <c r="O339" s="85">
        <v>0.59960000000000002</v>
      </c>
      <c r="P339" s="85">
        <v>0.5675</v>
      </c>
      <c r="Q339" s="85">
        <v>0.61629999999999996</v>
      </c>
      <c r="R339" s="85">
        <v>0.61750000000000005</v>
      </c>
      <c r="S339" s="85">
        <v>0.59409999999999996</v>
      </c>
      <c r="T339" s="2">
        <f t="shared" si="10"/>
        <v>0.6</v>
      </c>
      <c r="U339" s="1">
        <f t="shared" si="11"/>
        <v>1</v>
      </c>
    </row>
    <row r="340" spans="1:21" x14ac:dyDescent="0.25">
      <c r="A340" s="92">
        <v>11012</v>
      </c>
      <c r="B340" s="83" t="s">
        <v>958</v>
      </c>
      <c r="C340" s="85" t="s">
        <v>3345</v>
      </c>
      <c r="D340" s="86">
        <v>2764</v>
      </c>
      <c r="E340" s="85">
        <v>53</v>
      </c>
      <c r="F340" s="87">
        <v>1484.2001</v>
      </c>
      <c r="G340" s="90">
        <v>0.54749999999999999</v>
      </c>
      <c r="H340" s="85">
        <v>0.57430000000000003</v>
      </c>
      <c r="I340" s="85">
        <v>0.54459999999999997</v>
      </c>
      <c r="J340" s="85">
        <v>0.49769999999999998</v>
      </c>
      <c r="K340" s="85">
        <v>0.53990000000000005</v>
      </c>
      <c r="L340" s="85">
        <v>0.63170000000000004</v>
      </c>
      <c r="M340" s="85">
        <v>0.55330000000000001</v>
      </c>
      <c r="N340" s="85">
        <v>0.63859999999999995</v>
      </c>
      <c r="O340" s="85">
        <v>0.52359999999999995</v>
      </c>
      <c r="P340" s="85">
        <v>0.51490000000000002</v>
      </c>
      <c r="Q340" s="85">
        <v>0.48089999999999999</v>
      </c>
      <c r="R340" s="85">
        <v>0.55920000000000003</v>
      </c>
      <c r="S340" s="85">
        <v>0.55979999999999996</v>
      </c>
      <c r="T340" s="2">
        <f t="shared" si="10"/>
        <v>0.6</v>
      </c>
      <c r="U340" s="1">
        <f t="shared" si="11"/>
        <v>0</v>
      </c>
    </row>
    <row r="341" spans="1:21" x14ac:dyDescent="0.25">
      <c r="A341" s="92">
        <v>11445</v>
      </c>
      <c r="B341" s="83" t="s">
        <v>961</v>
      </c>
      <c r="C341" s="85" t="s">
        <v>3346</v>
      </c>
      <c r="D341" s="86">
        <v>12353</v>
      </c>
      <c r="E341" s="85">
        <v>19</v>
      </c>
      <c r="F341" s="87">
        <v>9127.0138000000006</v>
      </c>
      <c r="G341" s="90">
        <v>0.74</v>
      </c>
      <c r="H341" s="85">
        <v>0.80710000000000004</v>
      </c>
      <c r="I341" s="85">
        <v>0.84789999999999999</v>
      </c>
      <c r="J341" s="85">
        <v>0.78949999999999998</v>
      </c>
      <c r="K341" s="85">
        <v>0.83040000000000003</v>
      </c>
      <c r="L341" s="85">
        <v>0.93710000000000004</v>
      </c>
      <c r="M341" s="85">
        <v>0.91410000000000002</v>
      </c>
      <c r="N341" s="85">
        <v>0.89259999999999995</v>
      </c>
      <c r="O341" s="85">
        <v>0.73450000000000004</v>
      </c>
      <c r="P341" s="85">
        <v>0.622</v>
      </c>
      <c r="Q341" s="85">
        <v>0.71</v>
      </c>
      <c r="R341" s="85">
        <v>0.62539999999999996</v>
      </c>
      <c r="S341" s="85">
        <v>0.67230000000000001</v>
      </c>
      <c r="T341" s="2">
        <f t="shared" si="10"/>
        <v>0.8</v>
      </c>
      <c r="U341" s="1">
        <f t="shared" si="11"/>
        <v>0</v>
      </c>
    </row>
    <row r="342" spans="1:21" ht="26.4" x14ac:dyDescent="0.25">
      <c r="A342" s="92">
        <v>12275</v>
      </c>
      <c r="B342" s="83" t="s">
        <v>987</v>
      </c>
      <c r="C342" s="85" t="s">
        <v>3347</v>
      </c>
      <c r="D342" s="86">
        <v>10173</v>
      </c>
      <c r="E342" s="85">
        <v>323</v>
      </c>
      <c r="F342" s="87">
        <v>9197.3048999999992</v>
      </c>
      <c r="G342" s="90">
        <v>0.93369999999999997</v>
      </c>
      <c r="H342" s="85">
        <v>1.0201</v>
      </c>
      <c r="I342" s="85">
        <v>0.94440000000000002</v>
      </c>
      <c r="J342" s="85">
        <v>0.92120000000000002</v>
      </c>
      <c r="K342" s="85">
        <v>0.92659999999999998</v>
      </c>
      <c r="L342" s="85">
        <v>0.93410000000000004</v>
      </c>
      <c r="M342" s="85">
        <v>0.88349999999999995</v>
      </c>
      <c r="N342" s="85">
        <v>0.86609999999999998</v>
      </c>
      <c r="O342" s="85">
        <v>0.92100000000000004</v>
      </c>
      <c r="P342" s="85">
        <v>0.95220000000000005</v>
      </c>
      <c r="Q342" s="85">
        <v>0.94620000000000004</v>
      </c>
      <c r="R342" s="85">
        <v>0.98719999999999997</v>
      </c>
      <c r="S342" s="85">
        <v>0.91779999999999995</v>
      </c>
      <c r="T342" s="2">
        <f t="shared" si="10"/>
        <v>1</v>
      </c>
      <c r="U342" s="1">
        <f t="shared" si="11"/>
        <v>0</v>
      </c>
    </row>
    <row r="343" spans="1:21" x14ac:dyDescent="0.25">
      <c r="A343" s="92">
        <v>14132</v>
      </c>
      <c r="B343" s="83" t="s">
        <v>958</v>
      </c>
      <c r="C343" s="85" t="s">
        <v>3348</v>
      </c>
      <c r="D343" s="86">
        <v>4057</v>
      </c>
      <c r="E343" s="85">
        <v>98</v>
      </c>
      <c r="F343" s="87">
        <v>1718.9099000000001</v>
      </c>
      <c r="G343" s="90">
        <v>0.43419999999999997</v>
      </c>
      <c r="H343" s="85">
        <v>0.47339999999999999</v>
      </c>
      <c r="I343" s="85">
        <v>0.4632</v>
      </c>
      <c r="J343" s="85">
        <v>0.22509999999999999</v>
      </c>
      <c r="K343" s="85">
        <v>0.33639999999999998</v>
      </c>
      <c r="L343" s="85">
        <v>0.50290000000000001</v>
      </c>
      <c r="M343" s="85">
        <v>0.41639999999999999</v>
      </c>
      <c r="N343" s="85">
        <v>0.44740000000000002</v>
      </c>
      <c r="O343" s="85">
        <v>0.44840000000000002</v>
      </c>
      <c r="P343" s="85">
        <v>0.47110000000000002</v>
      </c>
      <c r="Q343" s="85">
        <v>0.4415</v>
      </c>
      <c r="R343" s="85">
        <v>0.4274</v>
      </c>
      <c r="S343" s="85">
        <v>0.498</v>
      </c>
      <c r="T343" s="2">
        <f t="shared" si="10"/>
        <v>0.6</v>
      </c>
      <c r="U343" s="1">
        <f t="shared" si="11"/>
        <v>0</v>
      </c>
    </row>
    <row r="344" spans="1:21" x14ac:dyDescent="0.25">
      <c r="A344" s="92">
        <v>77649</v>
      </c>
      <c r="B344" s="83" t="s">
        <v>980</v>
      </c>
      <c r="C344" s="85" t="s">
        <v>3349</v>
      </c>
      <c r="D344" s="85">
        <v>0</v>
      </c>
      <c r="E344" s="85">
        <v>0</v>
      </c>
      <c r="F344" s="85">
        <v>0</v>
      </c>
      <c r="G344" s="143">
        <f>VLOOKUP($A344,ข้อมูลพื้นฐานรพ_สป_ณสค61!$C$2:$S$897,12,0)</f>
        <v>0</v>
      </c>
      <c r="H344" s="85">
        <v>0</v>
      </c>
      <c r="I344" s="85">
        <v>0</v>
      </c>
      <c r="J344" s="85">
        <v>0</v>
      </c>
      <c r="K344" s="85">
        <v>0</v>
      </c>
      <c r="L344" s="85">
        <v>0</v>
      </c>
      <c r="M344" s="85">
        <v>0</v>
      </c>
      <c r="N344" s="85">
        <v>0</v>
      </c>
      <c r="O344" s="85">
        <v>0</v>
      </c>
      <c r="P344" s="85">
        <v>0</v>
      </c>
      <c r="Q344" s="85">
        <v>0</v>
      </c>
      <c r="R344" s="85">
        <v>0</v>
      </c>
      <c r="S344" s="85">
        <v>0</v>
      </c>
      <c r="T344" s="2">
        <f t="shared" si="10"/>
        <v>0.6</v>
      </c>
      <c r="U344" s="1">
        <f t="shared" si="11"/>
        <v>0</v>
      </c>
    </row>
    <row r="345" spans="1:21" x14ac:dyDescent="0.25">
      <c r="A345" s="92">
        <v>77650</v>
      </c>
      <c r="B345" s="83" t="s">
        <v>980</v>
      </c>
      <c r="C345" s="85" t="s">
        <v>3350</v>
      </c>
      <c r="D345" s="85">
        <v>0</v>
      </c>
      <c r="E345" s="85">
        <v>0</v>
      </c>
      <c r="F345" s="85">
        <v>0</v>
      </c>
      <c r="G345" s="143">
        <f>VLOOKUP($A345,ข้อมูลพื้นฐานรพ_สป_ณสค61!$C$2:$S$897,12,0)</f>
        <v>0</v>
      </c>
      <c r="H345" s="85">
        <v>0</v>
      </c>
      <c r="I345" s="85">
        <v>0</v>
      </c>
      <c r="J345" s="85">
        <v>0</v>
      </c>
      <c r="K345" s="85">
        <v>0</v>
      </c>
      <c r="L345" s="85">
        <v>0</v>
      </c>
      <c r="M345" s="85">
        <v>0</v>
      </c>
      <c r="N345" s="85">
        <v>0</v>
      </c>
      <c r="O345" s="85">
        <v>0</v>
      </c>
      <c r="P345" s="85">
        <v>0</v>
      </c>
      <c r="Q345" s="85">
        <v>0</v>
      </c>
      <c r="R345" s="85">
        <v>0</v>
      </c>
      <c r="S345" s="85">
        <v>0</v>
      </c>
      <c r="T345" s="2">
        <f t="shared" si="10"/>
        <v>0.6</v>
      </c>
      <c r="U345" s="1">
        <f t="shared" si="11"/>
        <v>0</v>
      </c>
    </row>
    <row r="346" spans="1:21" x14ac:dyDescent="0.25">
      <c r="A346" s="92">
        <v>77651</v>
      </c>
      <c r="B346" s="83" t="s">
        <v>980</v>
      </c>
      <c r="C346" s="85" t="s">
        <v>3351</v>
      </c>
      <c r="D346" s="85">
        <v>0</v>
      </c>
      <c r="E346" s="85">
        <v>0</v>
      </c>
      <c r="F346" s="85">
        <v>0</v>
      </c>
      <c r="G346" s="143">
        <f>VLOOKUP($A346,ข้อมูลพื้นฐานรพ_สป_ณสค61!$C$2:$S$897,12,0)</f>
        <v>0</v>
      </c>
      <c r="H346" s="85">
        <v>0</v>
      </c>
      <c r="I346" s="85">
        <v>0</v>
      </c>
      <c r="J346" s="85">
        <v>0</v>
      </c>
      <c r="K346" s="85">
        <v>0</v>
      </c>
      <c r="L346" s="85">
        <v>0</v>
      </c>
      <c r="M346" s="85">
        <v>0</v>
      </c>
      <c r="N346" s="85">
        <v>0</v>
      </c>
      <c r="O346" s="85">
        <v>0</v>
      </c>
      <c r="P346" s="85">
        <v>0</v>
      </c>
      <c r="Q346" s="85">
        <v>0</v>
      </c>
      <c r="R346" s="85">
        <v>0</v>
      </c>
      <c r="S346" s="85">
        <v>0</v>
      </c>
      <c r="T346" s="2">
        <f t="shared" si="10"/>
        <v>0.6</v>
      </c>
      <c r="U346" s="1">
        <f t="shared" si="11"/>
        <v>0</v>
      </c>
    </row>
    <row r="347" spans="1:21" x14ac:dyDescent="0.25">
      <c r="A347" s="92">
        <v>77652</v>
      </c>
      <c r="B347" s="83" t="s">
        <v>980</v>
      </c>
      <c r="C347" s="85" t="s">
        <v>3352</v>
      </c>
      <c r="D347" s="86">
        <v>2699</v>
      </c>
      <c r="E347" s="85">
        <v>245</v>
      </c>
      <c r="F347" s="87">
        <v>2007.0034000000001</v>
      </c>
      <c r="G347" s="90">
        <v>0.81779999999999997</v>
      </c>
      <c r="H347" s="85">
        <v>0.84119999999999995</v>
      </c>
      <c r="I347" s="85">
        <v>0.81940000000000002</v>
      </c>
      <c r="J347" s="85">
        <v>0.78620000000000001</v>
      </c>
      <c r="K347" s="85">
        <v>0.76080000000000003</v>
      </c>
      <c r="L347" s="85">
        <v>0</v>
      </c>
      <c r="M347" s="85">
        <v>0</v>
      </c>
      <c r="N347" s="85">
        <v>0</v>
      </c>
      <c r="O347" s="85">
        <v>0</v>
      </c>
      <c r="P347" s="85">
        <v>0</v>
      </c>
      <c r="Q347" s="85">
        <v>0</v>
      </c>
      <c r="R347" s="85">
        <v>0</v>
      </c>
      <c r="S347" s="85">
        <v>0</v>
      </c>
      <c r="T347" s="2">
        <f t="shared" si="10"/>
        <v>0.6</v>
      </c>
      <c r="U347" s="1">
        <f t="shared" si="11"/>
        <v>1</v>
      </c>
    </row>
    <row r="348" spans="1:21" x14ac:dyDescent="0.25">
      <c r="A348" s="92">
        <v>10671</v>
      </c>
      <c r="B348" s="83" t="s">
        <v>950</v>
      </c>
      <c r="C348" s="85" t="s">
        <v>3418</v>
      </c>
      <c r="D348" s="86">
        <v>75405</v>
      </c>
      <c r="E348" s="85">
        <v>0</v>
      </c>
      <c r="F348" s="85">
        <v>0</v>
      </c>
      <c r="G348" s="143">
        <f>VLOOKUP($A348,ข้อมูลพื้นฐานรพ_สป_ณสค61!$C$2:$S$897,12,0)</f>
        <v>1.9312</v>
      </c>
      <c r="H348" s="85">
        <v>0</v>
      </c>
      <c r="I348" s="85">
        <v>0</v>
      </c>
      <c r="J348" s="85">
        <v>0</v>
      </c>
      <c r="K348" s="85">
        <v>0</v>
      </c>
      <c r="L348" s="85">
        <v>0</v>
      </c>
      <c r="M348" s="85">
        <v>0</v>
      </c>
      <c r="N348" s="85">
        <v>0</v>
      </c>
      <c r="O348" s="85">
        <v>0</v>
      </c>
      <c r="P348" s="85">
        <v>0</v>
      </c>
      <c r="Q348" s="85">
        <v>0</v>
      </c>
      <c r="R348" s="85">
        <v>0</v>
      </c>
      <c r="S348" s="85">
        <v>0</v>
      </c>
      <c r="T348" s="2">
        <f t="shared" si="10"/>
        <v>1.6</v>
      </c>
      <c r="U348" s="1">
        <f t="shared" si="11"/>
        <v>1</v>
      </c>
    </row>
    <row r="349" spans="1:21" x14ac:dyDescent="0.25">
      <c r="A349" s="92">
        <v>11013</v>
      </c>
      <c r="B349" s="83" t="s">
        <v>958</v>
      </c>
      <c r="C349" s="85" t="s">
        <v>3419</v>
      </c>
      <c r="D349" s="86">
        <v>4653</v>
      </c>
      <c r="E349" s="85">
        <v>46</v>
      </c>
      <c r="F349" s="87">
        <v>2628.1965</v>
      </c>
      <c r="G349" s="90">
        <v>0.57050000000000001</v>
      </c>
      <c r="H349" s="85">
        <v>0.56759999999999999</v>
      </c>
      <c r="I349" s="85">
        <v>0.59930000000000005</v>
      </c>
      <c r="J349" s="85">
        <v>0.58660000000000001</v>
      </c>
      <c r="K349" s="85">
        <v>0.60170000000000001</v>
      </c>
      <c r="L349" s="85">
        <v>0.56330000000000002</v>
      </c>
      <c r="M349" s="85">
        <v>0.59399999999999997</v>
      </c>
      <c r="N349" s="85">
        <v>0.55200000000000005</v>
      </c>
      <c r="O349" s="85">
        <v>0.62819999999999998</v>
      </c>
      <c r="P349" s="85">
        <v>0.55589999999999995</v>
      </c>
      <c r="Q349" s="85">
        <v>0.49159999999999998</v>
      </c>
      <c r="R349" s="85">
        <v>0.59009999999999996</v>
      </c>
      <c r="S349" s="85">
        <v>0.48299999999999998</v>
      </c>
      <c r="T349" s="2">
        <f t="shared" si="10"/>
        <v>0.6</v>
      </c>
      <c r="U349" s="1">
        <f t="shared" si="11"/>
        <v>0</v>
      </c>
    </row>
    <row r="350" spans="1:21" x14ac:dyDescent="0.25">
      <c r="A350" s="92">
        <v>11014</v>
      </c>
      <c r="B350" s="83" t="s">
        <v>958</v>
      </c>
      <c r="C350" s="85" t="s">
        <v>3420</v>
      </c>
      <c r="D350" s="86">
        <v>4849</v>
      </c>
      <c r="E350" s="85">
        <v>10</v>
      </c>
      <c r="F350" s="87">
        <v>2846.7511</v>
      </c>
      <c r="G350" s="90">
        <v>0.58830000000000005</v>
      </c>
      <c r="H350" s="85">
        <v>0.54169999999999996</v>
      </c>
      <c r="I350" s="85">
        <v>0.58489999999999998</v>
      </c>
      <c r="J350" s="85">
        <v>0.63770000000000004</v>
      </c>
      <c r="K350" s="85">
        <v>0.59970000000000001</v>
      </c>
      <c r="L350" s="85">
        <v>0.53959999999999997</v>
      </c>
      <c r="M350" s="85">
        <v>0.63270000000000004</v>
      </c>
      <c r="N350" s="85">
        <v>0.67390000000000005</v>
      </c>
      <c r="O350" s="85">
        <v>0.64200000000000002</v>
      </c>
      <c r="P350" s="85">
        <v>0.56610000000000005</v>
      </c>
      <c r="Q350" s="85">
        <v>0.56769999999999998</v>
      </c>
      <c r="R350" s="85">
        <v>0.56559999999999999</v>
      </c>
      <c r="S350" s="85">
        <v>0.50309999999999999</v>
      </c>
      <c r="T350" s="2">
        <f t="shared" si="10"/>
        <v>0.6</v>
      </c>
      <c r="U350" s="1">
        <f t="shared" si="11"/>
        <v>0</v>
      </c>
    </row>
    <row r="351" spans="1:21" x14ac:dyDescent="0.25">
      <c r="A351" s="92">
        <v>11015</v>
      </c>
      <c r="B351" s="83" t="s">
        <v>987</v>
      </c>
      <c r="C351" s="85" t="s">
        <v>3421</v>
      </c>
      <c r="D351" s="86">
        <v>13791</v>
      </c>
      <c r="E351" s="85">
        <v>13</v>
      </c>
      <c r="F351" s="87">
        <v>13955.9113</v>
      </c>
      <c r="G351" s="90">
        <v>1.0128999999999999</v>
      </c>
      <c r="H351" s="85">
        <v>1.022</v>
      </c>
      <c r="I351" s="85">
        <v>1.0258</v>
      </c>
      <c r="J351" s="85">
        <v>1.0019</v>
      </c>
      <c r="K351" s="85">
        <v>1.0579000000000001</v>
      </c>
      <c r="L351" s="85">
        <v>1.1046</v>
      </c>
      <c r="M351" s="85">
        <v>1.0323</v>
      </c>
      <c r="N351" s="85">
        <v>0.92410000000000003</v>
      </c>
      <c r="O351" s="85">
        <v>0.99780000000000002</v>
      </c>
      <c r="P351" s="85">
        <v>0.99390000000000001</v>
      </c>
      <c r="Q351" s="85">
        <v>1.0165999999999999</v>
      </c>
      <c r="R351" s="85">
        <v>0.97150000000000003</v>
      </c>
      <c r="S351" s="85">
        <v>0</v>
      </c>
      <c r="T351" s="2">
        <f t="shared" si="10"/>
        <v>1</v>
      </c>
      <c r="U351" s="1">
        <f t="shared" si="11"/>
        <v>1</v>
      </c>
    </row>
    <row r="352" spans="1:21" x14ac:dyDescent="0.25">
      <c r="A352" s="92">
        <v>11016</v>
      </c>
      <c r="B352" s="83" t="s">
        <v>980</v>
      </c>
      <c r="C352" s="85" t="s">
        <v>3422</v>
      </c>
      <c r="D352" s="85">
        <v>130</v>
      </c>
      <c r="E352" s="85">
        <v>1</v>
      </c>
      <c r="F352" s="85">
        <v>26.959199999999999</v>
      </c>
      <c r="G352" s="90">
        <v>0.20899999999999999</v>
      </c>
      <c r="H352" s="85">
        <v>0</v>
      </c>
      <c r="I352" s="85">
        <v>0.40689999999999998</v>
      </c>
      <c r="J352" s="85">
        <v>6.4299999999999996E-2</v>
      </c>
      <c r="K352" s="85">
        <v>0.23269999999999999</v>
      </c>
      <c r="L352" s="85">
        <v>0</v>
      </c>
      <c r="M352" s="85">
        <v>0</v>
      </c>
      <c r="N352" s="85">
        <v>0.55759999999999998</v>
      </c>
      <c r="O352" s="85">
        <v>0.52170000000000005</v>
      </c>
      <c r="P352" s="85">
        <v>0.76090000000000002</v>
      </c>
      <c r="Q352" s="85">
        <v>0</v>
      </c>
      <c r="R352" s="85">
        <v>0</v>
      </c>
      <c r="S352" s="85">
        <v>0</v>
      </c>
      <c r="T352" s="2">
        <f t="shared" si="10"/>
        <v>0.6</v>
      </c>
      <c r="U352" s="1">
        <f t="shared" si="11"/>
        <v>0</v>
      </c>
    </row>
    <row r="353" spans="1:21" x14ac:dyDescent="0.25">
      <c r="A353" s="92">
        <v>11017</v>
      </c>
      <c r="B353" s="83" t="s">
        <v>958</v>
      </c>
      <c r="C353" s="85" t="s">
        <v>3423</v>
      </c>
      <c r="D353" s="86">
        <v>3456</v>
      </c>
      <c r="E353" s="85">
        <v>33</v>
      </c>
      <c r="F353" s="87">
        <v>2129.4499999999998</v>
      </c>
      <c r="G353" s="90">
        <v>0.62209999999999999</v>
      </c>
      <c r="H353" s="85">
        <v>0.54190000000000005</v>
      </c>
      <c r="I353" s="85">
        <v>0.62890000000000001</v>
      </c>
      <c r="J353" s="85">
        <v>0.60660000000000003</v>
      </c>
      <c r="K353" s="85">
        <v>0.66069999999999995</v>
      </c>
      <c r="L353" s="85">
        <v>0.66639999999999999</v>
      </c>
      <c r="M353" s="85">
        <v>0.62509999999999999</v>
      </c>
      <c r="N353" s="85">
        <v>0.60599999999999998</v>
      </c>
      <c r="O353" s="85">
        <v>0.62160000000000004</v>
      </c>
      <c r="P353" s="85">
        <v>0.63739999999999997</v>
      </c>
      <c r="Q353" s="85">
        <v>0.61680000000000001</v>
      </c>
      <c r="R353" s="85">
        <v>0.60640000000000005</v>
      </c>
      <c r="S353" s="85">
        <v>0.62560000000000004</v>
      </c>
      <c r="T353" s="2">
        <f t="shared" si="10"/>
        <v>0.6</v>
      </c>
      <c r="U353" s="1">
        <f t="shared" si="11"/>
        <v>1</v>
      </c>
    </row>
    <row r="354" spans="1:21" x14ac:dyDescent="0.25">
      <c r="A354" s="92">
        <v>11018</v>
      </c>
      <c r="B354" s="83" t="s">
        <v>961</v>
      </c>
      <c r="C354" s="85" t="s">
        <v>3424</v>
      </c>
      <c r="D354" s="86">
        <v>9684</v>
      </c>
      <c r="E354" s="86">
        <v>1572</v>
      </c>
      <c r="F354" s="87">
        <v>6165.8935000000001</v>
      </c>
      <c r="G354" s="90">
        <v>0.7601</v>
      </c>
      <c r="H354" s="85">
        <v>0.77449999999999997</v>
      </c>
      <c r="I354" s="85">
        <v>0.6976</v>
      </c>
      <c r="J354" s="85">
        <v>0.81810000000000005</v>
      </c>
      <c r="K354" s="85">
        <v>0.69440000000000002</v>
      </c>
      <c r="L354" s="85">
        <v>0.84709999999999996</v>
      </c>
      <c r="M354" s="85">
        <v>0.83279999999999998</v>
      </c>
      <c r="N354" s="85">
        <v>0.76649999999999996</v>
      </c>
      <c r="O354" s="85">
        <v>0.7681</v>
      </c>
      <c r="P354" s="85">
        <v>0.77749999999999997</v>
      </c>
      <c r="Q354" s="85">
        <v>0.75080000000000002</v>
      </c>
      <c r="R354" s="85">
        <v>0.74929999999999997</v>
      </c>
      <c r="S354" s="85">
        <v>0.67259999999999998</v>
      </c>
      <c r="T354" s="2">
        <f t="shared" si="10"/>
        <v>0.8</v>
      </c>
      <c r="U354" s="1">
        <f t="shared" si="11"/>
        <v>0</v>
      </c>
    </row>
    <row r="355" spans="1:21" x14ac:dyDescent="0.25">
      <c r="A355" s="92">
        <v>11019</v>
      </c>
      <c r="B355" s="83" t="s">
        <v>958</v>
      </c>
      <c r="C355" s="85" t="s">
        <v>3425</v>
      </c>
      <c r="D355" s="86">
        <v>2343</v>
      </c>
      <c r="E355" s="85">
        <v>19</v>
      </c>
      <c r="F355" s="87">
        <v>1412.5805</v>
      </c>
      <c r="G355" s="90">
        <v>0.60780000000000001</v>
      </c>
      <c r="H355" s="85">
        <v>0.62980000000000003</v>
      </c>
      <c r="I355" s="85">
        <v>0.5796</v>
      </c>
      <c r="J355" s="85">
        <v>0.59130000000000005</v>
      </c>
      <c r="K355" s="85">
        <v>0.36919999999999997</v>
      </c>
      <c r="L355" s="85">
        <v>0.41649999999999998</v>
      </c>
      <c r="M355" s="85">
        <v>0.58930000000000005</v>
      </c>
      <c r="N355" s="85">
        <v>0.73229999999999995</v>
      </c>
      <c r="O355" s="85">
        <v>0.65110000000000001</v>
      </c>
      <c r="P355" s="85">
        <v>0.71140000000000003</v>
      </c>
      <c r="Q355" s="85">
        <v>0.77239999999999998</v>
      </c>
      <c r="R355" s="85">
        <v>0.60780000000000001</v>
      </c>
      <c r="S355" s="85">
        <v>0.58150000000000002</v>
      </c>
      <c r="T355" s="2">
        <f t="shared" si="10"/>
        <v>0.6</v>
      </c>
      <c r="U355" s="1">
        <f t="shared" si="11"/>
        <v>1</v>
      </c>
    </row>
    <row r="356" spans="1:21" x14ac:dyDescent="0.25">
      <c r="A356" s="92">
        <v>11020</v>
      </c>
      <c r="B356" s="83" t="s">
        <v>958</v>
      </c>
      <c r="C356" s="85" t="s">
        <v>3426</v>
      </c>
      <c r="D356" s="86">
        <v>1812</v>
      </c>
      <c r="E356" s="85">
        <v>27</v>
      </c>
      <c r="F356" s="87">
        <v>1223.7131999999999</v>
      </c>
      <c r="G356" s="90">
        <v>0.68559999999999999</v>
      </c>
      <c r="H356" s="85">
        <v>0.80030000000000001</v>
      </c>
      <c r="I356" s="85">
        <v>0.69210000000000005</v>
      </c>
      <c r="J356" s="85">
        <v>0.68469999999999998</v>
      </c>
      <c r="K356" s="85">
        <v>0.72040000000000004</v>
      </c>
      <c r="L356" s="85">
        <v>0.62119999999999997</v>
      </c>
      <c r="M356" s="85">
        <v>0.65690000000000004</v>
      </c>
      <c r="N356" s="85">
        <v>0.80969999999999998</v>
      </c>
      <c r="O356" s="85">
        <v>0.72250000000000003</v>
      </c>
      <c r="P356" s="85">
        <v>0.6139</v>
      </c>
      <c r="Q356" s="85">
        <v>0.59230000000000005</v>
      </c>
      <c r="R356" s="85">
        <v>0.5827</v>
      </c>
      <c r="S356" s="85">
        <v>0.69610000000000005</v>
      </c>
      <c r="T356" s="2">
        <f t="shared" si="10"/>
        <v>0.6</v>
      </c>
      <c r="U356" s="1">
        <f t="shared" si="11"/>
        <v>1</v>
      </c>
    </row>
    <row r="357" spans="1:21" x14ac:dyDescent="0.25">
      <c r="A357" s="92">
        <v>11021</v>
      </c>
      <c r="B357" s="83" t="s">
        <v>958</v>
      </c>
      <c r="C357" s="85" t="s">
        <v>3427</v>
      </c>
      <c r="D357" s="86">
        <v>3403</v>
      </c>
      <c r="E357" s="85">
        <v>7</v>
      </c>
      <c r="F357" s="87">
        <v>2146.2175000000002</v>
      </c>
      <c r="G357" s="90">
        <v>0.63200000000000001</v>
      </c>
      <c r="H357" s="85">
        <v>0.65200000000000002</v>
      </c>
      <c r="I357" s="85">
        <v>0.64380000000000004</v>
      </c>
      <c r="J357" s="85">
        <v>0.61180000000000001</v>
      </c>
      <c r="K357" s="85">
        <v>0.62549999999999994</v>
      </c>
      <c r="L357" s="85">
        <v>0.7681</v>
      </c>
      <c r="M357" s="85">
        <v>0.62719999999999998</v>
      </c>
      <c r="N357" s="85">
        <v>0.6462</v>
      </c>
      <c r="O357" s="85">
        <v>0.64829999999999999</v>
      </c>
      <c r="P357" s="85">
        <v>0.59689999999999999</v>
      </c>
      <c r="Q357" s="85">
        <v>0.65300000000000002</v>
      </c>
      <c r="R357" s="85">
        <v>0.61160000000000003</v>
      </c>
      <c r="S357" s="85">
        <v>0.55349999999999999</v>
      </c>
      <c r="T357" s="2">
        <f t="shared" si="10"/>
        <v>0.6</v>
      </c>
      <c r="U357" s="1">
        <f t="shared" si="11"/>
        <v>1</v>
      </c>
    </row>
    <row r="358" spans="1:21" x14ac:dyDescent="0.25">
      <c r="A358" s="92">
        <v>11022</v>
      </c>
      <c r="B358" s="83" t="s">
        <v>958</v>
      </c>
      <c r="C358" s="85" t="s">
        <v>3428</v>
      </c>
      <c r="D358" s="86">
        <v>4438</v>
      </c>
      <c r="E358" s="85">
        <v>147</v>
      </c>
      <c r="F358" s="87">
        <v>1959.3325</v>
      </c>
      <c r="G358" s="90">
        <v>0.45660000000000001</v>
      </c>
      <c r="H358" s="85">
        <v>0.60360000000000003</v>
      </c>
      <c r="I358" s="85">
        <v>0.52780000000000005</v>
      </c>
      <c r="J358" s="85">
        <v>0.52659999999999996</v>
      </c>
      <c r="K358" s="85">
        <v>0.50229999999999997</v>
      </c>
      <c r="L358" s="85">
        <v>0.4995</v>
      </c>
      <c r="M358" s="85">
        <v>0.58150000000000002</v>
      </c>
      <c r="N358" s="85">
        <v>0.4073</v>
      </c>
      <c r="O358" s="85">
        <v>0.20749999999999999</v>
      </c>
      <c r="P358" s="85">
        <v>0.51060000000000005</v>
      </c>
      <c r="Q358" s="85">
        <v>9.2999999999999999E-2</v>
      </c>
      <c r="R358" s="85">
        <v>0.46389999999999998</v>
      </c>
      <c r="S358" s="85">
        <v>0.44550000000000001</v>
      </c>
      <c r="T358" s="2">
        <f t="shared" si="10"/>
        <v>0.6</v>
      </c>
      <c r="U358" s="1">
        <f t="shared" si="11"/>
        <v>0</v>
      </c>
    </row>
    <row r="359" spans="1:21" x14ac:dyDescent="0.25">
      <c r="A359" s="92">
        <v>11023</v>
      </c>
      <c r="B359" s="83" t="s">
        <v>961</v>
      </c>
      <c r="C359" s="85" t="s">
        <v>3429</v>
      </c>
      <c r="D359" s="86">
        <v>10649</v>
      </c>
      <c r="E359" s="85">
        <v>6</v>
      </c>
      <c r="F359" s="87">
        <v>8494.9089999999997</v>
      </c>
      <c r="G359" s="90">
        <v>0.79820000000000002</v>
      </c>
      <c r="H359" s="85">
        <v>0.80989999999999995</v>
      </c>
      <c r="I359" s="85">
        <v>0.79320000000000002</v>
      </c>
      <c r="J359" s="85">
        <v>0.79320000000000002</v>
      </c>
      <c r="K359" s="85">
        <v>0.77449999999999997</v>
      </c>
      <c r="L359" s="85">
        <v>0.84940000000000004</v>
      </c>
      <c r="M359" s="85">
        <v>0.79320000000000002</v>
      </c>
      <c r="N359" s="85">
        <v>0.81779999999999997</v>
      </c>
      <c r="O359" s="85">
        <v>0.7772</v>
      </c>
      <c r="P359" s="85">
        <v>0.80730000000000002</v>
      </c>
      <c r="Q359" s="85">
        <v>0.74439999999999995</v>
      </c>
      <c r="R359" s="85">
        <v>0.80179999999999996</v>
      </c>
      <c r="S359" s="85">
        <v>0.82140000000000002</v>
      </c>
      <c r="T359" s="2">
        <f t="shared" si="10"/>
        <v>0.8</v>
      </c>
      <c r="U359" s="1">
        <f t="shared" si="11"/>
        <v>0</v>
      </c>
    </row>
    <row r="360" spans="1:21" x14ac:dyDescent="0.25">
      <c r="A360" s="92">
        <v>11024</v>
      </c>
      <c r="B360" s="83" t="s">
        <v>954</v>
      </c>
      <c r="C360" s="85" t="s">
        <v>3430</v>
      </c>
      <c r="D360" s="86">
        <v>6358</v>
      </c>
      <c r="E360" s="85">
        <v>91</v>
      </c>
      <c r="F360" s="87">
        <v>3426.6781000000001</v>
      </c>
      <c r="G360" s="90">
        <v>0.54679999999999995</v>
      </c>
      <c r="H360" s="85">
        <v>0.61309999999999998</v>
      </c>
      <c r="I360" s="85">
        <v>0.59140000000000004</v>
      </c>
      <c r="J360" s="85">
        <v>0.58789999999999998</v>
      </c>
      <c r="K360" s="85">
        <v>0.59489999999999998</v>
      </c>
      <c r="L360" s="85">
        <v>0.45050000000000001</v>
      </c>
      <c r="M360" s="85">
        <v>0.55179999999999996</v>
      </c>
      <c r="N360" s="85">
        <v>0.55049999999999999</v>
      </c>
      <c r="O360" s="85">
        <v>0.54</v>
      </c>
      <c r="P360" s="85">
        <v>0.53939999999999999</v>
      </c>
      <c r="Q360" s="85">
        <v>0.52729999999999999</v>
      </c>
      <c r="R360" s="85">
        <v>0.53269999999999995</v>
      </c>
      <c r="S360" s="85">
        <v>0.49480000000000002</v>
      </c>
      <c r="T360" s="2">
        <f t="shared" si="10"/>
        <v>0.6</v>
      </c>
      <c r="U360" s="1">
        <f t="shared" si="11"/>
        <v>0</v>
      </c>
    </row>
    <row r="361" spans="1:21" x14ac:dyDescent="0.25">
      <c r="A361" s="92">
        <v>11025</v>
      </c>
      <c r="B361" s="83" t="s">
        <v>954</v>
      </c>
      <c r="C361" s="85" t="s">
        <v>3431</v>
      </c>
      <c r="D361" s="86">
        <v>8492</v>
      </c>
      <c r="E361" s="85">
        <v>19</v>
      </c>
      <c r="F361" s="87">
        <v>6255.6090000000004</v>
      </c>
      <c r="G361" s="90">
        <v>0.73829999999999996</v>
      </c>
      <c r="H361" s="85">
        <v>0.71689999999999998</v>
      </c>
      <c r="I361" s="85">
        <v>0.69450000000000001</v>
      </c>
      <c r="J361" s="85">
        <v>0.65980000000000005</v>
      </c>
      <c r="K361" s="85">
        <v>0.71640000000000004</v>
      </c>
      <c r="L361" s="85">
        <v>0.72740000000000005</v>
      </c>
      <c r="M361" s="85">
        <v>0.76690000000000003</v>
      </c>
      <c r="N361" s="85">
        <v>0.83540000000000003</v>
      </c>
      <c r="O361" s="85">
        <v>0.7641</v>
      </c>
      <c r="P361" s="85">
        <v>0.77180000000000004</v>
      </c>
      <c r="Q361" s="85">
        <v>0.74180000000000001</v>
      </c>
      <c r="R361" s="85">
        <v>0.72160000000000002</v>
      </c>
      <c r="S361" s="85">
        <v>0.74629999999999996</v>
      </c>
      <c r="T361" s="2">
        <f t="shared" si="10"/>
        <v>0.6</v>
      </c>
      <c r="U361" s="1">
        <f t="shared" si="11"/>
        <v>1</v>
      </c>
    </row>
    <row r="362" spans="1:21" x14ac:dyDescent="0.25">
      <c r="A362" s="92">
        <v>11026</v>
      </c>
      <c r="B362" s="83" t="s">
        <v>958</v>
      </c>
      <c r="C362" s="85" t="s">
        <v>3432</v>
      </c>
      <c r="D362" s="86">
        <v>2424</v>
      </c>
      <c r="E362" s="85">
        <v>0</v>
      </c>
      <c r="F362" s="85">
        <v>726.78089999999997</v>
      </c>
      <c r="G362" s="90">
        <v>0.29980000000000001</v>
      </c>
      <c r="H362" s="85">
        <v>0</v>
      </c>
      <c r="I362" s="85">
        <v>0</v>
      </c>
      <c r="J362" s="85">
        <v>0</v>
      </c>
      <c r="K362" s="85">
        <v>0</v>
      </c>
      <c r="L362" s="85">
        <v>0</v>
      </c>
      <c r="M362" s="85">
        <v>0.75839999999999996</v>
      </c>
      <c r="N362" s="85">
        <v>0.65849999999999997</v>
      </c>
      <c r="O362" s="85">
        <v>0.43980000000000002</v>
      </c>
      <c r="P362" s="85">
        <v>0.41610000000000003</v>
      </c>
      <c r="Q362" s="85">
        <v>0.29759999999999998</v>
      </c>
      <c r="R362" s="85">
        <v>0.6038</v>
      </c>
      <c r="S362" s="85">
        <v>0.50919999999999999</v>
      </c>
      <c r="T362" s="2">
        <f t="shared" si="10"/>
        <v>0.6</v>
      </c>
      <c r="U362" s="1">
        <f t="shared" si="11"/>
        <v>0</v>
      </c>
    </row>
    <row r="363" spans="1:21" x14ac:dyDescent="0.25">
      <c r="A363" s="92">
        <v>11027</v>
      </c>
      <c r="B363" s="83" t="s">
        <v>958</v>
      </c>
      <c r="C363" s="85" t="s">
        <v>3433</v>
      </c>
      <c r="D363" s="86">
        <v>2176</v>
      </c>
      <c r="E363" s="85">
        <v>2</v>
      </c>
      <c r="F363" s="87">
        <v>1207.1077</v>
      </c>
      <c r="G363" s="90">
        <v>0.55520000000000003</v>
      </c>
      <c r="H363" s="85">
        <v>0.62319999999999998</v>
      </c>
      <c r="I363" s="85">
        <v>0.54479999999999995</v>
      </c>
      <c r="J363" s="85">
        <v>0.60360000000000003</v>
      </c>
      <c r="K363" s="85">
        <v>0.4909</v>
      </c>
      <c r="L363" s="85">
        <v>0.4657</v>
      </c>
      <c r="M363" s="85">
        <v>0.57399999999999995</v>
      </c>
      <c r="N363" s="85">
        <v>0.52500000000000002</v>
      </c>
      <c r="O363" s="85">
        <v>0.54090000000000005</v>
      </c>
      <c r="P363" s="85">
        <v>0.54149999999999998</v>
      </c>
      <c r="Q363" s="85">
        <v>0.6633</v>
      </c>
      <c r="R363" s="85">
        <v>0.51019999999999999</v>
      </c>
      <c r="S363" s="85">
        <v>0.55779999999999996</v>
      </c>
      <c r="T363" s="2">
        <f t="shared" si="10"/>
        <v>0.6</v>
      </c>
      <c r="U363" s="1">
        <f t="shared" si="11"/>
        <v>0</v>
      </c>
    </row>
    <row r="364" spans="1:21" x14ac:dyDescent="0.25">
      <c r="A364" s="92">
        <v>11028</v>
      </c>
      <c r="B364" s="83" t="s">
        <v>958</v>
      </c>
      <c r="C364" s="85" t="s">
        <v>3434</v>
      </c>
      <c r="D364" s="86">
        <v>2390</v>
      </c>
      <c r="E364" s="85">
        <v>213</v>
      </c>
      <c r="F364" s="85">
        <v>877.20809999999994</v>
      </c>
      <c r="G364" s="90">
        <v>0.40289999999999998</v>
      </c>
      <c r="H364" s="85">
        <v>0.31180000000000002</v>
      </c>
      <c r="I364" s="85">
        <v>0.22409999999999999</v>
      </c>
      <c r="J364" s="85">
        <v>0.26750000000000002</v>
      </c>
      <c r="K364" s="85">
        <v>0.45179999999999998</v>
      </c>
      <c r="L364" s="85">
        <v>0.41959999999999997</v>
      </c>
      <c r="M364" s="85">
        <v>0.42059999999999997</v>
      </c>
      <c r="N364" s="85">
        <v>0.40289999999999998</v>
      </c>
      <c r="O364" s="85">
        <v>0.46489999999999998</v>
      </c>
      <c r="P364" s="85">
        <v>0.46610000000000001</v>
      </c>
      <c r="Q364" s="85">
        <v>0.50919999999999999</v>
      </c>
      <c r="R364" s="85">
        <v>0.43070000000000003</v>
      </c>
      <c r="S364" s="85">
        <v>0.41470000000000001</v>
      </c>
      <c r="T364" s="2">
        <f t="shared" si="10"/>
        <v>0.6</v>
      </c>
      <c r="U364" s="1">
        <f t="shared" si="11"/>
        <v>0</v>
      </c>
    </row>
    <row r="365" spans="1:21" x14ac:dyDescent="0.25">
      <c r="A365" s="92">
        <v>11029</v>
      </c>
      <c r="B365" s="83" t="s">
        <v>958</v>
      </c>
      <c r="C365" s="85" t="s">
        <v>3435</v>
      </c>
      <c r="D365" s="86">
        <v>2850</v>
      </c>
      <c r="E365" s="85">
        <v>12</v>
      </c>
      <c r="F365" s="87">
        <v>1325.798</v>
      </c>
      <c r="G365" s="90">
        <v>0.4672</v>
      </c>
      <c r="H365" s="85">
        <v>0.47599999999999998</v>
      </c>
      <c r="I365" s="85">
        <v>0.55379999999999996</v>
      </c>
      <c r="J365" s="85">
        <v>0.49349999999999999</v>
      </c>
      <c r="K365" s="85">
        <v>4.4900000000000002E-2</v>
      </c>
      <c r="L365" s="85">
        <v>0.13400000000000001</v>
      </c>
      <c r="M365" s="85">
        <v>0.56230000000000002</v>
      </c>
      <c r="N365" s="85">
        <v>0.59099999999999997</v>
      </c>
      <c r="O365" s="85">
        <v>0.60550000000000004</v>
      </c>
      <c r="P365" s="85">
        <v>0.53920000000000001</v>
      </c>
      <c r="Q365" s="85">
        <v>0.54949999999999999</v>
      </c>
      <c r="R365" s="85">
        <v>0.51029999999999998</v>
      </c>
      <c r="S365" s="85">
        <v>0.55289999999999995</v>
      </c>
      <c r="T365" s="2">
        <f t="shared" si="10"/>
        <v>0.6</v>
      </c>
      <c r="U365" s="1">
        <f t="shared" si="11"/>
        <v>0</v>
      </c>
    </row>
    <row r="366" spans="1:21" x14ac:dyDescent="0.25">
      <c r="A366" s="92">
        <v>11446</v>
      </c>
      <c r="B366" s="83" t="s">
        <v>954</v>
      </c>
      <c r="C366" s="85" t="s">
        <v>3436</v>
      </c>
      <c r="D366" s="86">
        <v>10831</v>
      </c>
      <c r="E366" s="85">
        <v>40</v>
      </c>
      <c r="F366" s="87">
        <v>7735.2384000000002</v>
      </c>
      <c r="G366" s="90">
        <v>0.71679999999999999</v>
      </c>
      <c r="H366" s="85">
        <v>0.67859999999999998</v>
      </c>
      <c r="I366" s="85">
        <v>0.72199999999999998</v>
      </c>
      <c r="J366" s="85">
        <v>0.71989999999999998</v>
      </c>
      <c r="K366" s="85">
        <v>0.66859999999999997</v>
      </c>
      <c r="L366" s="85">
        <v>0.78749999999999998</v>
      </c>
      <c r="M366" s="85">
        <v>0.72299999999999998</v>
      </c>
      <c r="N366" s="85">
        <v>0.75180000000000002</v>
      </c>
      <c r="O366" s="85">
        <v>0.75700000000000001</v>
      </c>
      <c r="P366" s="85">
        <v>0.68840000000000001</v>
      </c>
      <c r="Q366" s="85">
        <v>0.69230000000000003</v>
      </c>
      <c r="R366" s="85">
        <v>0.73229999999999995</v>
      </c>
      <c r="S366" s="85">
        <v>0.69550000000000001</v>
      </c>
      <c r="T366" s="2">
        <f t="shared" si="10"/>
        <v>0.6</v>
      </c>
      <c r="U366" s="1">
        <f t="shared" si="11"/>
        <v>1</v>
      </c>
    </row>
    <row r="367" spans="1:21" x14ac:dyDescent="0.25">
      <c r="A367" s="92">
        <v>25058</v>
      </c>
      <c r="B367" s="83" t="s">
        <v>980</v>
      </c>
      <c r="C367" s="85" t="s">
        <v>3437</v>
      </c>
      <c r="D367" s="86">
        <v>1011</v>
      </c>
      <c r="E367" s="85">
        <v>9</v>
      </c>
      <c r="F367" s="85">
        <v>545.55439999999999</v>
      </c>
      <c r="G367" s="90">
        <v>0.54449999999999998</v>
      </c>
      <c r="H367" s="85">
        <v>0.52139999999999997</v>
      </c>
      <c r="I367" s="85">
        <v>0.4451</v>
      </c>
      <c r="J367" s="85">
        <v>0.81220000000000003</v>
      </c>
      <c r="K367" s="85">
        <v>0.7722</v>
      </c>
      <c r="L367" s="85">
        <v>0.74490000000000001</v>
      </c>
      <c r="M367" s="85">
        <v>0.64439999999999997</v>
      </c>
      <c r="N367" s="85">
        <v>0.69669999999999999</v>
      </c>
      <c r="O367" s="85">
        <v>0.38790000000000002</v>
      </c>
      <c r="P367" s="85">
        <v>0.62390000000000001</v>
      </c>
      <c r="Q367" s="85">
        <v>0.52370000000000005</v>
      </c>
      <c r="R367" s="85">
        <v>0.56200000000000006</v>
      </c>
      <c r="S367" s="85">
        <v>0.2298</v>
      </c>
      <c r="T367" s="2">
        <f t="shared" si="10"/>
        <v>0.6</v>
      </c>
      <c r="U367" s="1">
        <f t="shared" si="11"/>
        <v>0</v>
      </c>
    </row>
    <row r="368" spans="1:21" x14ac:dyDescent="0.25">
      <c r="A368" s="92">
        <v>25059</v>
      </c>
      <c r="B368" s="83" t="s">
        <v>980</v>
      </c>
      <c r="C368" s="85" t="s">
        <v>3438</v>
      </c>
      <c r="D368" s="85">
        <v>983</v>
      </c>
      <c r="E368" s="85">
        <v>92</v>
      </c>
      <c r="F368" s="85">
        <v>557.77719999999999</v>
      </c>
      <c r="G368" s="90">
        <v>0.626</v>
      </c>
      <c r="H368" s="85">
        <v>0.53990000000000005</v>
      </c>
      <c r="I368" s="85">
        <v>0.56569999999999998</v>
      </c>
      <c r="J368" s="85">
        <v>0.51910000000000001</v>
      </c>
      <c r="K368" s="85">
        <v>0.47060000000000002</v>
      </c>
      <c r="L368" s="85">
        <v>0.57079999999999997</v>
      </c>
      <c r="M368" s="85">
        <v>0.66830000000000001</v>
      </c>
      <c r="N368" s="85">
        <v>0.67490000000000006</v>
      </c>
      <c r="O368" s="85">
        <v>0.64629999999999999</v>
      </c>
      <c r="P368" s="85">
        <v>0.72289999999999999</v>
      </c>
      <c r="Q368" s="85">
        <v>0.6522</v>
      </c>
      <c r="R368" s="85">
        <v>0.61650000000000005</v>
      </c>
      <c r="S368" s="85">
        <v>0.69159999999999999</v>
      </c>
      <c r="T368" s="2">
        <f t="shared" si="10"/>
        <v>0.6</v>
      </c>
      <c r="U368" s="1">
        <f t="shared" si="11"/>
        <v>1</v>
      </c>
    </row>
    <row r="369" spans="1:21" x14ac:dyDescent="0.25">
      <c r="A369" s="92">
        <v>10705</v>
      </c>
      <c r="B369" s="83" t="s">
        <v>1013</v>
      </c>
      <c r="C369" s="85" t="s">
        <v>3439</v>
      </c>
      <c r="D369" s="86">
        <v>56638</v>
      </c>
      <c r="E369" s="86">
        <v>4992</v>
      </c>
      <c r="F369" s="87">
        <v>62379.923199999997</v>
      </c>
      <c r="G369" s="90">
        <v>1.2078</v>
      </c>
      <c r="H369" s="85">
        <v>1.3857999999999999</v>
      </c>
      <c r="I369" s="85">
        <v>1.4171</v>
      </c>
      <c r="J369" s="85">
        <v>1.5370999999999999</v>
      </c>
      <c r="K369" s="85">
        <v>1.2652000000000001</v>
      </c>
      <c r="L369" s="85">
        <v>1.1161000000000001</v>
      </c>
      <c r="M369" s="85">
        <v>1.2031000000000001</v>
      </c>
      <c r="N369" s="85">
        <v>1.1759999999999999</v>
      </c>
      <c r="O369" s="85">
        <v>1.1927000000000001</v>
      </c>
      <c r="P369" s="85">
        <v>1.0858000000000001</v>
      </c>
      <c r="Q369" s="85">
        <v>1.0713999999999999</v>
      </c>
      <c r="R369" s="85">
        <v>1.1155999999999999</v>
      </c>
      <c r="S369" s="85">
        <v>1.103</v>
      </c>
      <c r="T369" s="2">
        <f t="shared" si="10"/>
        <v>1.2</v>
      </c>
      <c r="U369" s="1">
        <f t="shared" si="11"/>
        <v>1</v>
      </c>
    </row>
    <row r="370" spans="1:21" x14ac:dyDescent="0.25">
      <c r="A370" s="92">
        <v>11030</v>
      </c>
      <c r="B370" s="83" t="s">
        <v>958</v>
      </c>
      <c r="C370" s="85" t="s">
        <v>3440</v>
      </c>
      <c r="D370" s="86">
        <v>2677</v>
      </c>
      <c r="E370" s="85">
        <v>6</v>
      </c>
      <c r="F370" s="87">
        <v>1463.0607</v>
      </c>
      <c r="G370" s="90">
        <v>0.54779999999999995</v>
      </c>
      <c r="H370" s="85">
        <v>0.48709999999999998</v>
      </c>
      <c r="I370" s="85">
        <v>0.56420000000000003</v>
      </c>
      <c r="J370" s="85">
        <v>0.52929999999999999</v>
      </c>
      <c r="K370" s="85">
        <v>0.49490000000000001</v>
      </c>
      <c r="L370" s="85">
        <v>0.57330000000000003</v>
      </c>
      <c r="M370" s="85">
        <v>0.52280000000000004</v>
      </c>
      <c r="N370" s="85">
        <v>0.58520000000000005</v>
      </c>
      <c r="O370" s="85">
        <v>0.5252</v>
      </c>
      <c r="P370" s="85">
        <v>0.5706</v>
      </c>
      <c r="Q370" s="85">
        <v>0.58989999999999998</v>
      </c>
      <c r="R370" s="85">
        <v>0.55820000000000003</v>
      </c>
      <c r="S370" s="85">
        <v>0.56240000000000001</v>
      </c>
      <c r="T370" s="2">
        <f t="shared" si="10"/>
        <v>0.6</v>
      </c>
      <c r="U370" s="1">
        <f t="shared" si="11"/>
        <v>0</v>
      </c>
    </row>
    <row r="371" spans="1:21" x14ac:dyDescent="0.25">
      <c r="A371" s="92">
        <v>11031</v>
      </c>
      <c r="B371" s="83" t="s">
        <v>958</v>
      </c>
      <c r="C371" s="85" t="s">
        <v>3441</v>
      </c>
      <c r="D371" s="86">
        <v>6411</v>
      </c>
      <c r="E371" s="86">
        <v>2486</v>
      </c>
      <c r="F371" s="87">
        <v>3005.9827</v>
      </c>
      <c r="G371" s="90">
        <v>0.76590000000000003</v>
      </c>
      <c r="H371" s="85">
        <v>0.52559999999999996</v>
      </c>
      <c r="I371" s="85">
        <v>0.53169999999999995</v>
      </c>
      <c r="J371" s="85">
        <v>0.35730000000000001</v>
      </c>
      <c r="K371" s="85">
        <v>0.49159999999999998</v>
      </c>
      <c r="L371" s="85">
        <v>0.51910000000000001</v>
      </c>
      <c r="M371" s="85">
        <v>0.51270000000000004</v>
      </c>
      <c r="N371" s="85">
        <v>0.51819999999999999</v>
      </c>
      <c r="O371" s="85">
        <v>0.54190000000000005</v>
      </c>
      <c r="P371" s="85">
        <v>0.46260000000000001</v>
      </c>
      <c r="Q371" s="85">
        <v>0.63200000000000001</v>
      </c>
      <c r="R371" s="85">
        <v>0.52280000000000004</v>
      </c>
      <c r="S371" s="85">
        <v>0.59560000000000002</v>
      </c>
      <c r="T371" s="2">
        <f t="shared" si="10"/>
        <v>0.6</v>
      </c>
      <c r="U371" s="1">
        <f t="shared" si="11"/>
        <v>1</v>
      </c>
    </row>
    <row r="372" spans="1:21" x14ac:dyDescent="0.25">
      <c r="A372" s="92">
        <v>11032</v>
      </c>
      <c r="B372" s="83" t="s">
        <v>958</v>
      </c>
      <c r="C372" s="85" t="s">
        <v>3442</v>
      </c>
      <c r="D372" s="86">
        <v>4626</v>
      </c>
      <c r="E372" s="85">
        <v>458</v>
      </c>
      <c r="F372" s="87">
        <v>2058.7186000000002</v>
      </c>
      <c r="G372" s="90">
        <v>0.49390000000000001</v>
      </c>
      <c r="H372" s="85">
        <v>0.51370000000000005</v>
      </c>
      <c r="I372" s="85">
        <v>0.46710000000000002</v>
      </c>
      <c r="J372" s="85">
        <v>0.55230000000000001</v>
      </c>
      <c r="K372" s="85">
        <v>0.5091</v>
      </c>
      <c r="L372" s="85">
        <v>0.51339999999999997</v>
      </c>
      <c r="M372" s="85">
        <v>0.3659</v>
      </c>
      <c r="N372" s="85">
        <v>0.51039999999999996</v>
      </c>
      <c r="O372" s="85">
        <v>0.46739999999999998</v>
      </c>
      <c r="P372" s="85">
        <v>0.47689999999999999</v>
      </c>
      <c r="Q372" s="85">
        <v>0.50170000000000003</v>
      </c>
      <c r="R372" s="85">
        <v>0.52510000000000001</v>
      </c>
      <c r="S372" s="85">
        <v>0.48010000000000003</v>
      </c>
      <c r="T372" s="2">
        <f t="shared" si="10"/>
        <v>0.6</v>
      </c>
      <c r="U372" s="1">
        <f t="shared" si="11"/>
        <v>0</v>
      </c>
    </row>
    <row r="373" spans="1:21" x14ac:dyDescent="0.25">
      <c r="A373" s="92">
        <v>11033</v>
      </c>
      <c r="B373" s="83" t="s">
        <v>980</v>
      </c>
      <c r="C373" s="85" t="s">
        <v>3443</v>
      </c>
      <c r="D373" s="86">
        <v>1262</v>
      </c>
      <c r="E373" s="85">
        <v>71</v>
      </c>
      <c r="F373" s="85">
        <v>395.50170000000003</v>
      </c>
      <c r="G373" s="90">
        <v>0.33210000000000001</v>
      </c>
      <c r="H373" s="85">
        <v>7.3800000000000004E-2</v>
      </c>
      <c r="I373" s="85">
        <v>6.2399999999999997E-2</v>
      </c>
      <c r="J373" s="85">
        <v>5.5399999999999998E-2</v>
      </c>
      <c r="K373" s="85">
        <v>9.0399999999999994E-2</v>
      </c>
      <c r="L373" s="85">
        <v>0.316</v>
      </c>
      <c r="M373" s="85">
        <v>5.8200000000000002E-2</v>
      </c>
      <c r="N373" s="85">
        <v>0.53120000000000001</v>
      </c>
      <c r="O373" s="85">
        <v>0.48110000000000003</v>
      </c>
      <c r="P373" s="85">
        <v>0.52810000000000001</v>
      </c>
      <c r="Q373" s="85">
        <v>0.57550000000000001</v>
      </c>
      <c r="R373" s="85">
        <v>0.48949999999999999</v>
      </c>
      <c r="S373" s="85">
        <v>0.54210000000000003</v>
      </c>
      <c r="T373" s="2">
        <f t="shared" si="10"/>
        <v>0.6</v>
      </c>
      <c r="U373" s="1">
        <f t="shared" si="11"/>
        <v>0</v>
      </c>
    </row>
    <row r="374" spans="1:21" x14ac:dyDescent="0.25">
      <c r="A374" s="92">
        <v>11034</v>
      </c>
      <c r="B374" s="83" t="s">
        <v>958</v>
      </c>
      <c r="C374" s="85" t="s">
        <v>3444</v>
      </c>
      <c r="D374" s="86">
        <v>2890</v>
      </c>
      <c r="E374" s="85">
        <v>4</v>
      </c>
      <c r="F374" s="87">
        <v>1326.9757999999999</v>
      </c>
      <c r="G374" s="90">
        <v>0.45979999999999999</v>
      </c>
      <c r="H374" s="85">
        <v>0.41039999999999999</v>
      </c>
      <c r="I374" s="85">
        <v>0.44890000000000002</v>
      </c>
      <c r="J374" s="85">
        <v>0.4612</v>
      </c>
      <c r="K374" s="85">
        <v>0.44009999999999999</v>
      </c>
      <c r="L374" s="85">
        <v>0.4632</v>
      </c>
      <c r="M374" s="85">
        <v>0.3901</v>
      </c>
      <c r="N374" s="85">
        <v>0.49730000000000002</v>
      </c>
      <c r="O374" s="85">
        <v>0.43840000000000001</v>
      </c>
      <c r="P374" s="85">
        <v>0.47420000000000001</v>
      </c>
      <c r="Q374" s="85">
        <v>0.53139999999999998</v>
      </c>
      <c r="R374" s="85">
        <v>0.47820000000000001</v>
      </c>
      <c r="S374" s="85">
        <v>0.49509999999999998</v>
      </c>
      <c r="T374" s="2">
        <f t="shared" si="10"/>
        <v>0.6</v>
      </c>
      <c r="U374" s="1">
        <f t="shared" si="11"/>
        <v>0</v>
      </c>
    </row>
    <row r="375" spans="1:21" x14ac:dyDescent="0.25">
      <c r="A375" s="92">
        <v>11035</v>
      </c>
      <c r="B375" s="83" t="s">
        <v>958</v>
      </c>
      <c r="C375" s="85" t="s">
        <v>3445</v>
      </c>
      <c r="D375" s="86">
        <v>5125</v>
      </c>
      <c r="E375" s="85">
        <v>12</v>
      </c>
      <c r="F375" s="87">
        <v>2694.8805000000002</v>
      </c>
      <c r="G375" s="90">
        <v>0.52710000000000001</v>
      </c>
      <c r="H375" s="85">
        <v>0.60570000000000002</v>
      </c>
      <c r="I375" s="85">
        <v>0.5736</v>
      </c>
      <c r="J375" s="85">
        <v>0.5413</v>
      </c>
      <c r="K375" s="85">
        <v>0.50360000000000005</v>
      </c>
      <c r="L375" s="85">
        <v>0.49049999999999999</v>
      </c>
      <c r="M375" s="85">
        <v>0.53620000000000001</v>
      </c>
      <c r="N375" s="85">
        <v>0.44450000000000001</v>
      </c>
      <c r="O375" s="85">
        <v>0.51629999999999998</v>
      </c>
      <c r="P375" s="85">
        <v>0.50339999999999996</v>
      </c>
      <c r="Q375" s="85">
        <v>0.4753</v>
      </c>
      <c r="R375" s="85">
        <v>0.58020000000000005</v>
      </c>
      <c r="S375" s="85">
        <v>0.5484</v>
      </c>
      <c r="T375" s="2">
        <f t="shared" si="10"/>
        <v>0.6</v>
      </c>
      <c r="U375" s="1">
        <f t="shared" si="11"/>
        <v>0</v>
      </c>
    </row>
    <row r="376" spans="1:21" x14ac:dyDescent="0.25">
      <c r="A376" s="92">
        <v>11036</v>
      </c>
      <c r="B376" s="83" t="s">
        <v>954</v>
      </c>
      <c r="C376" s="85" t="s">
        <v>3446</v>
      </c>
      <c r="D376" s="86">
        <v>10312</v>
      </c>
      <c r="E376" s="85">
        <v>140</v>
      </c>
      <c r="F376" s="87">
        <v>7144.6532999999999</v>
      </c>
      <c r="G376" s="90">
        <v>0.70240000000000002</v>
      </c>
      <c r="H376" s="85">
        <v>0.72399999999999998</v>
      </c>
      <c r="I376" s="85">
        <v>0.69550000000000001</v>
      </c>
      <c r="J376" s="85">
        <v>0.76559999999999995</v>
      </c>
      <c r="K376" s="85">
        <v>0.65190000000000003</v>
      </c>
      <c r="L376" s="85">
        <v>0.64829999999999999</v>
      </c>
      <c r="M376" s="85">
        <v>0.70279999999999998</v>
      </c>
      <c r="N376" s="85">
        <v>0.78580000000000005</v>
      </c>
      <c r="O376" s="85">
        <v>0.74580000000000002</v>
      </c>
      <c r="P376" s="85">
        <v>0.6754</v>
      </c>
      <c r="Q376" s="85">
        <v>0.69110000000000005</v>
      </c>
      <c r="R376" s="85">
        <v>0.70309999999999995</v>
      </c>
      <c r="S376" s="85">
        <v>0.65839999999999999</v>
      </c>
      <c r="T376" s="2">
        <f t="shared" si="10"/>
        <v>0.6</v>
      </c>
      <c r="U376" s="1">
        <f t="shared" si="11"/>
        <v>1</v>
      </c>
    </row>
    <row r="377" spans="1:21" x14ac:dyDescent="0.25">
      <c r="A377" s="92">
        <v>11037</v>
      </c>
      <c r="B377" s="83" t="s">
        <v>958</v>
      </c>
      <c r="C377" s="85" t="s">
        <v>3447</v>
      </c>
      <c r="D377" s="86">
        <v>3561</v>
      </c>
      <c r="E377" s="85">
        <v>4</v>
      </c>
      <c r="F377" s="87">
        <v>1730.5123000000001</v>
      </c>
      <c r="G377" s="90">
        <v>0.48649999999999999</v>
      </c>
      <c r="H377" s="85">
        <v>0.4859</v>
      </c>
      <c r="I377" s="85">
        <v>0.4425</v>
      </c>
      <c r="J377" s="85">
        <v>0.52249999999999996</v>
      </c>
      <c r="K377" s="85">
        <v>0.51249999999999996</v>
      </c>
      <c r="L377" s="85">
        <v>0.47099999999999997</v>
      </c>
      <c r="M377" s="85">
        <v>0.42070000000000002</v>
      </c>
      <c r="N377" s="85">
        <v>0.46779999999999999</v>
      </c>
      <c r="O377" s="85">
        <v>0.48980000000000001</v>
      </c>
      <c r="P377" s="85">
        <v>0.49709999999999999</v>
      </c>
      <c r="Q377" s="85">
        <v>0.50780000000000003</v>
      </c>
      <c r="R377" s="85">
        <v>0.48630000000000001</v>
      </c>
      <c r="S377" s="85">
        <v>0.52039999999999997</v>
      </c>
      <c r="T377" s="2">
        <f t="shared" si="10"/>
        <v>0.6</v>
      </c>
      <c r="U377" s="1">
        <f t="shared" si="11"/>
        <v>0</v>
      </c>
    </row>
    <row r="378" spans="1:21" x14ac:dyDescent="0.25">
      <c r="A378" s="92">
        <v>11038</v>
      </c>
      <c r="B378" s="83" t="s">
        <v>958</v>
      </c>
      <c r="C378" s="85" t="s">
        <v>3448</v>
      </c>
      <c r="D378" s="86">
        <v>3117</v>
      </c>
      <c r="E378" s="85">
        <v>225</v>
      </c>
      <c r="F378" s="87">
        <v>1682.1845000000001</v>
      </c>
      <c r="G378" s="90">
        <v>0.58169999999999999</v>
      </c>
      <c r="H378" s="85">
        <v>0.61629999999999996</v>
      </c>
      <c r="I378" s="85">
        <v>0.61170000000000002</v>
      </c>
      <c r="J378" s="85">
        <v>0.56459999999999999</v>
      </c>
      <c r="K378" s="85">
        <v>0.57730000000000004</v>
      </c>
      <c r="L378" s="85">
        <v>0.58489999999999998</v>
      </c>
      <c r="M378" s="85">
        <v>0.54869999999999997</v>
      </c>
      <c r="N378" s="85">
        <v>0.63270000000000004</v>
      </c>
      <c r="O378" s="85">
        <v>0.63090000000000002</v>
      </c>
      <c r="P378" s="85">
        <v>0.51470000000000005</v>
      </c>
      <c r="Q378" s="85">
        <v>0.55600000000000005</v>
      </c>
      <c r="R378" s="85">
        <v>0.55700000000000005</v>
      </c>
      <c r="S378" s="85">
        <v>0.54290000000000005</v>
      </c>
      <c r="T378" s="2">
        <f t="shared" si="10"/>
        <v>0.6</v>
      </c>
      <c r="U378" s="1">
        <f t="shared" si="11"/>
        <v>0</v>
      </c>
    </row>
    <row r="379" spans="1:21" x14ac:dyDescent="0.25">
      <c r="A379" s="92">
        <v>11039</v>
      </c>
      <c r="B379" s="83" t="s">
        <v>958</v>
      </c>
      <c r="C379" s="85" t="s">
        <v>3449</v>
      </c>
      <c r="D379" s="86">
        <v>4235</v>
      </c>
      <c r="E379" s="85">
        <v>12</v>
      </c>
      <c r="F379" s="87">
        <v>1685.8909000000001</v>
      </c>
      <c r="G379" s="90">
        <v>0.3992</v>
      </c>
      <c r="H379" s="85">
        <v>0.61080000000000001</v>
      </c>
      <c r="I379" s="85">
        <v>0.59970000000000001</v>
      </c>
      <c r="J379" s="85">
        <v>0</v>
      </c>
      <c r="K379" s="85">
        <v>0</v>
      </c>
      <c r="L379" s="85">
        <v>0</v>
      </c>
      <c r="M379" s="85">
        <v>0</v>
      </c>
      <c r="N379" s="85">
        <v>0.44629999999999997</v>
      </c>
      <c r="O379" s="85">
        <v>0.5756</v>
      </c>
      <c r="P379" s="85">
        <v>0.56589999999999996</v>
      </c>
      <c r="Q379" s="85">
        <v>0.60529999999999995</v>
      </c>
      <c r="R379" s="85">
        <v>0.55169999999999997</v>
      </c>
      <c r="S379" s="85">
        <v>0.57489999999999997</v>
      </c>
      <c r="T379" s="2">
        <f t="shared" si="10"/>
        <v>0.6</v>
      </c>
      <c r="U379" s="1">
        <f t="shared" si="11"/>
        <v>0</v>
      </c>
    </row>
    <row r="380" spans="1:21" x14ac:dyDescent="0.25">
      <c r="A380" s="92">
        <v>11447</v>
      </c>
      <c r="B380" s="83" t="s">
        <v>961</v>
      </c>
      <c r="C380" s="85" t="s">
        <v>3450</v>
      </c>
      <c r="D380" s="86">
        <v>5781</v>
      </c>
      <c r="E380" s="85">
        <v>87</v>
      </c>
      <c r="F380" s="87">
        <v>3816.0203999999999</v>
      </c>
      <c r="G380" s="90">
        <v>0.67020000000000002</v>
      </c>
      <c r="H380" s="85">
        <v>0.64849999999999997</v>
      </c>
      <c r="I380" s="85">
        <v>0.70479999999999998</v>
      </c>
      <c r="J380" s="85">
        <v>0.6825</v>
      </c>
      <c r="K380" s="85">
        <v>0.71299999999999997</v>
      </c>
      <c r="L380" s="85">
        <v>0.70050000000000001</v>
      </c>
      <c r="M380" s="85">
        <v>0.71970000000000001</v>
      </c>
      <c r="N380" s="85">
        <v>0.70069999999999999</v>
      </c>
      <c r="O380" s="85">
        <v>0.75680000000000003</v>
      </c>
      <c r="P380" s="85">
        <v>0.64529999999999998</v>
      </c>
      <c r="Q380" s="85">
        <v>0.71419999999999995</v>
      </c>
      <c r="R380" s="85">
        <v>0.40410000000000001</v>
      </c>
      <c r="S380" s="85">
        <v>0.63439999999999996</v>
      </c>
      <c r="T380" s="2">
        <f t="shared" si="10"/>
        <v>0.8</v>
      </c>
      <c r="U380" s="1">
        <f t="shared" si="11"/>
        <v>0</v>
      </c>
    </row>
    <row r="381" spans="1:21" x14ac:dyDescent="0.25">
      <c r="A381" s="92">
        <v>14133</v>
      </c>
      <c r="B381" s="83" t="s">
        <v>958</v>
      </c>
      <c r="C381" s="85" t="s">
        <v>3451</v>
      </c>
      <c r="D381" s="86">
        <v>3762</v>
      </c>
      <c r="E381" s="85">
        <v>26</v>
      </c>
      <c r="F381" s="87">
        <v>2452.4263999999998</v>
      </c>
      <c r="G381" s="90">
        <v>0.65639999999999998</v>
      </c>
      <c r="H381" s="85">
        <v>0.68069999999999997</v>
      </c>
      <c r="I381" s="85">
        <v>0.76370000000000005</v>
      </c>
      <c r="J381" s="85">
        <v>0.61819999999999997</v>
      </c>
      <c r="K381" s="85">
        <v>0.59719999999999995</v>
      </c>
      <c r="L381" s="85">
        <v>0.56579999999999997</v>
      </c>
      <c r="M381" s="85">
        <v>0.68059999999999998</v>
      </c>
      <c r="N381" s="85">
        <v>0.71599999999999997</v>
      </c>
      <c r="O381" s="85">
        <v>0.7107</v>
      </c>
      <c r="P381" s="85">
        <v>0.68189999999999995</v>
      </c>
      <c r="Q381" s="85">
        <v>0.67020000000000002</v>
      </c>
      <c r="R381" s="85">
        <v>0.61419999999999997</v>
      </c>
      <c r="S381" s="85">
        <v>0.61570000000000003</v>
      </c>
      <c r="T381" s="2">
        <f t="shared" si="10"/>
        <v>0.6</v>
      </c>
      <c r="U381" s="1">
        <f t="shared" si="11"/>
        <v>1</v>
      </c>
    </row>
    <row r="382" spans="1:21" x14ac:dyDescent="0.25">
      <c r="A382" s="92">
        <v>28861</v>
      </c>
      <c r="B382" s="83" t="s">
        <v>980</v>
      </c>
      <c r="C382" s="85" t="s">
        <v>3452</v>
      </c>
      <c r="D382" s="86">
        <v>2978</v>
      </c>
      <c r="E382" s="85">
        <v>91</v>
      </c>
      <c r="F382" s="87">
        <v>1163.4963</v>
      </c>
      <c r="G382" s="90">
        <v>0.40300000000000002</v>
      </c>
      <c r="H382" s="85">
        <v>0.14199999999999999</v>
      </c>
      <c r="I382" s="85">
        <v>0.50790000000000002</v>
      </c>
      <c r="J382" s="85">
        <v>0.1628</v>
      </c>
      <c r="K382" s="85">
        <v>0.56999999999999995</v>
      </c>
      <c r="L382" s="85">
        <v>0.48970000000000002</v>
      </c>
      <c r="M382" s="85">
        <v>0.59940000000000004</v>
      </c>
      <c r="N382" s="85">
        <v>0.30980000000000002</v>
      </c>
      <c r="O382" s="85">
        <v>0.27410000000000001</v>
      </c>
      <c r="P382" s="85">
        <v>0.45240000000000002</v>
      </c>
      <c r="Q382" s="85">
        <v>0.33929999999999999</v>
      </c>
      <c r="R382" s="85">
        <v>0.56020000000000003</v>
      </c>
      <c r="S382" s="85">
        <v>0.32219999999999999</v>
      </c>
      <c r="T382" s="2">
        <f t="shared" si="10"/>
        <v>0.6</v>
      </c>
      <c r="U382" s="1">
        <f t="shared" si="11"/>
        <v>0</v>
      </c>
    </row>
    <row r="383" spans="1:21" x14ac:dyDescent="0.25">
      <c r="A383" s="92">
        <v>10706</v>
      </c>
      <c r="B383" s="83" t="s">
        <v>1013</v>
      </c>
      <c r="C383" s="85" t="s">
        <v>3453</v>
      </c>
      <c r="D383" s="86">
        <v>35735</v>
      </c>
      <c r="E383" s="86">
        <v>3559</v>
      </c>
      <c r="F383" s="87">
        <v>37289.018300000003</v>
      </c>
      <c r="G383" s="90">
        <v>1.1589</v>
      </c>
      <c r="H383" s="85">
        <v>1.1796</v>
      </c>
      <c r="I383" s="85">
        <v>1.2057</v>
      </c>
      <c r="J383" s="85">
        <v>1.1498999999999999</v>
      </c>
      <c r="K383" s="85">
        <v>0.7893</v>
      </c>
      <c r="L383" s="85">
        <v>1.1471</v>
      </c>
      <c r="M383" s="85">
        <v>1.0808</v>
      </c>
      <c r="N383" s="85">
        <v>1.1166</v>
      </c>
      <c r="O383" s="85">
        <v>1.1959</v>
      </c>
      <c r="P383" s="85">
        <v>1.1627000000000001</v>
      </c>
      <c r="Q383" s="85">
        <v>1.2459</v>
      </c>
      <c r="R383" s="85">
        <v>1.2286999999999999</v>
      </c>
      <c r="S383" s="85">
        <v>1.2294</v>
      </c>
      <c r="T383" s="2">
        <f t="shared" si="10"/>
        <v>1.2</v>
      </c>
      <c r="U383" s="1">
        <f t="shared" si="11"/>
        <v>0</v>
      </c>
    </row>
    <row r="384" spans="1:21" x14ac:dyDescent="0.25">
      <c r="A384" s="92">
        <v>11042</v>
      </c>
      <c r="B384" s="83" t="s">
        <v>954</v>
      </c>
      <c r="C384" s="85" t="s">
        <v>3454</v>
      </c>
      <c r="D384" s="86">
        <v>9653</v>
      </c>
      <c r="E384" s="85">
        <v>168</v>
      </c>
      <c r="F384" s="87">
        <v>5442.9350000000004</v>
      </c>
      <c r="G384" s="90">
        <v>0.57379999999999998</v>
      </c>
      <c r="H384" s="85">
        <v>0.62029999999999996</v>
      </c>
      <c r="I384" s="85">
        <v>0.59130000000000005</v>
      </c>
      <c r="J384" s="85">
        <v>0.61529999999999996</v>
      </c>
      <c r="K384" s="85">
        <v>0.54569999999999996</v>
      </c>
      <c r="L384" s="85">
        <v>0.63449999999999995</v>
      </c>
      <c r="M384" s="85">
        <v>0.59179999999999999</v>
      </c>
      <c r="N384" s="85">
        <v>0.57730000000000004</v>
      </c>
      <c r="O384" s="85">
        <v>0.58760000000000001</v>
      </c>
      <c r="P384" s="85">
        <v>0.53990000000000005</v>
      </c>
      <c r="Q384" s="85">
        <v>0.52659999999999996</v>
      </c>
      <c r="R384" s="85">
        <v>0.5494</v>
      </c>
      <c r="S384" s="85">
        <v>0.54190000000000005</v>
      </c>
      <c r="T384" s="2">
        <f t="shared" si="10"/>
        <v>0.6</v>
      </c>
      <c r="U384" s="1">
        <f t="shared" si="11"/>
        <v>0</v>
      </c>
    </row>
    <row r="385" spans="1:21" x14ac:dyDescent="0.25">
      <c r="A385" s="92">
        <v>11044</v>
      </c>
      <c r="B385" s="83" t="s">
        <v>958</v>
      </c>
      <c r="C385" s="85" t="s">
        <v>3455</v>
      </c>
      <c r="D385" s="86">
        <v>2078</v>
      </c>
      <c r="E385" s="85">
        <v>14</v>
      </c>
      <c r="F385" s="87">
        <v>1281.7742000000001</v>
      </c>
      <c r="G385" s="90">
        <v>0.621</v>
      </c>
      <c r="H385" s="85">
        <v>0.66490000000000005</v>
      </c>
      <c r="I385" s="85">
        <v>0.60050000000000003</v>
      </c>
      <c r="J385" s="85">
        <v>0.68530000000000002</v>
      </c>
      <c r="K385" s="85">
        <v>0.62670000000000003</v>
      </c>
      <c r="L385" s="85">
        <v>0.59970000000000001</v>
      </c>
      <c r="M385" s="85">
        <v>0.65149999999999997</v>
      </c>
      <c r="N385" s="85">
        <v>0.55620000000000003</v>
      </c>
      <c r="O385" s="85">
        <v>0.6099</v>
      </c>
      <c r="P385" s="85">
        <v>0.54790000000000005</v>
      </c>
      <c r="Q385" s="85">
        <v>0.61819999999999997</v>
      </c>
      <c r="R385" s="85">
        <v>0.67359999999999998</v>
      </c>
      <c r="S385" s="85">
        <v>0.61980000000000002</v>
      </c>
      <c r="T385" s="2">
        <f t="shared" si="10"/>
        <v>0.6</v>
      </c>
      <c r="U385" s="1">
        <f t="shared" si="11"/>
        <v>1</v>
      </c>
    </row>
    <row r="386" spans="1:21" x14ac:dyDescent="0.25">
      <c r="A386" s="92">
        <v>11045</v>
      </c>
      <c r="B386" s="83" t="s">
        <v>958</v>
      </c>
      <c r="C386" s="85" t="s">
        <v>3456</v>
      </c>
      <c r="D386" s="86">
        <v>3463</v>
      </c>
      <c r="E386" s="85">
        <v>38</v>
      </c>
      <c r="F386" s="87">
        <v>1332.88</v>
      </c>
      <c r="G386" s="90">
        <v>0.38919999999999999</v>
      </c>
      <c r="H386" s="85">
        <v>0.41930000000000001</v>
      </c>
      <c r="I386" s="85">
        <v>0.438</v>
      </c>
      <c r="J386" s="85">
        <v>0.4703</v>
      </c>
      <c r="K386" s="85">
        <v>5.4899999999999997E-2</v>
      </c>
      <c r="L386" s="85">
        <v>0.29799999999999999</v>
      </c>
      <c r="M386" s="85">
        <v>0.40960000000000002</v>
      </c>
      <c r="N386" s="85">
        <v>0.45150000000000001</v>
      </c>
      <c r="O386" s="85">
        <v>0.48620000000000002</v>
      </c>
      <c r="P386" s="85">
        <v>0.41789999999999999</v>
      </c>
      <c r="Q386" s="85">
        <v>0.4466</v>
      </c>
      <c r="R386" s="85">
        <v>0</v>
      </c>
      <c r="S386" s="85">
        <v>0.41289999999999999</v>
      </c>
      <c r="T386" s="2">
        <f t="shared" si="10"/>
        <v>0.6</v>
      </c>
      <c r="U386" s="1">
        <f t="shared" si="11"/>
        <v>0</v>
      </c>
    </row>
    <row r="387" spans="1:21" x14ac:dyDescent="0.25">
      <c r="A387" s="92">
        <v>11448</v>
      </c>
      <c r="B387" s="83" t="s">
        <v>961</v>
      </c>
      <c r="C387" s="85" t="s">
        <v>3457</v>
      </c>
      <c r="D387" s="86">
        <v>15470</v>
      </c>
      <c r="E387" s="85">
        <v>3</v>
      </c>
      <c r="F387" s="87">
        <v>22831.5903</v>
      </c>
      <c r="G387" s="90">
        <v>1.4761</v>
      </c>
      <c r="H387" s="85">
        <v>1.4864999999999999</v>
      </c>
      <c r="I387" s="85">
        <v>1.5190999999999999</v>
      </c>
      <c r="J387" s="85">
        <v>1.5931</v>
      </c>
      <c r="K387" s="85">
        <v>1.4736</v>
      </c>
      <c r="L387" s="85">
        <v>1.4836</v>
      </c>
      <c r="M387" s="85">
        <v>1.5028999999999999</v>
      </c>
      <c r="N387" s="85">
        <v>1.4688000000000001</v>
      </c>
      <c r="O387" s="85">
        <v>1.5984</v>
      </c>
      <c r="P387" s="85">
        <v>1.4767999999999999</v>
      </c>
      <c r="Q387" s="85">
        <v>1.3705000000000001</v>
      </c>
      <c r="R387" s="85">
        <v>1.3492</v>
      </c>
      <c r="S387" s="85">
        <v>1.4225000000000001</v>
      </c>
      <c r="T387" s="2">
        <f t="shared" si="10"/>
        <v>0.8</v>
      </c>
      <c r="U387" s="1">
        <f t="shared" si="11"/>
        <v>1</v>
      </c>
    </row>
    <row r="388" spans="1:21" x14ac:dyDescent="0.25">
      <c r="A388" s="92">
        <v>21356</v>
      </c>
      <c r="B388" s="83" t="s">
        <v>980</v>
      </c>
      <c r="C388" s="85" t="s">
        <v>3458</v>
      </c>
      <c r="D388" s="86">
        <v>1709</v>
      </c>
      <c r="E388" s="85">
        <v>3</v>
      </c>
      <c r="F388" s="85">
        <v>773.73770000000002</v>
      </c>
      <c r="G388" s="90">
        <v>0.45350000000000001</v>
      </c>
      <c r="H388" s="85">
        <v>0.43709999999999999</v>
      </c>
      <c r="I388" s="85">
        <v>0.4496</v>
      </c>
      <c r="J388" s="85">
        <v>0.48309999999999997</v>
      </c>
      <c r="K388" s="85">
        <v>0.41289999999999999</v>
      </c>
      <c r="L388" s="85">
        <v>0.49170000000000003</v>
      </c>
      <c r="M388" s="85">
        <v>0.47460000000000002</v>
      </c>
      <c r="N388" s="85">
        <v>0.48709999999999998</v>
      </c>
      <c r="O388" s="85">
        <v>0.4254</v>
      </c>
      <c r="P388" s="85">
        <v>0.4173</v>
      </c>
      <c r="Q388" s="85">
        <v>0.47</v>
      </c>
      <c r="R388" s="85">
        <v>0.44790000000000002</v>
      </c>
      <c r="S388" s="85">
        <v>0.45629999999999998</v>
      </c>
      <c r="T388" s="2">
        <f t="shared" ref="T388:T451" si="12">VLOOKUP($B388,$W$3:$AF$10,10,0)</f>
        <v>0.6</v>
      </c>
      <c r="U388" s="1">
        <f t="shared" ref="U388:U451" si="13">IF(G388&gt;=T388,1,0)</f>
        <v>0</v>
      </c>
    </row>
    <row r="389" spans="1:21" x14ac:dyDescent="0.25">
      <c r="A389" s="92">
        <v>28778</v>
      </c>
      <c r="B389" s="83" t="s">
        <v>980</v>
      </c>
      <c r="C389" s="85" t="s">
        <v>3459</v>
      </c>
      <c r="D389" s="85">
        <v>246</v>
      </c>
      <c r="E389" s="85">
        <v>11</v>
      </c>
      <c r="F389" s="85">
        <v>99.668000000000006</v>
      </c>
      <c r="G389" s="90">
        <v>0.42409999999999998</v>
      </c>
      <c r="H389" s="85">
        <v>0</v>
      </c>
      <c r="I389" s="85">
        <v>0</v>
      </c>
      <c r="J389" s="85">
        <v>0</v>
      </c>
      <c r="K389" s="85">
        <v>0</v>
      </c>
      <c r="L389" s="85">
        <v>0</v>
      </c>
      <c r="M389" s="85">
        <v>0</v>
      </c>
      <c r="N389" s="85">
        <v>0</v>
      </c>
      <c r="O389" s="85">
        <v>0</v>
      </c>
      <c r="P389" s="85">
        <v>0</v>
      </c>
      <c r="Q389" s="85">
        <v>0.35339999999999999</v>
      </c>
      <c r="R389" s="85">
        <v>0.39479999999999998</v>
      </c>
      <c r="S389" s="85">
        <v>0.47410000000000002</v>
      </c>
      <c r="T389" s="2">
        <f t="shared" si="12"/>
        <v>0.6</v>
      </c>
      <c r="U389" s="1">
        <f t="shared" si="13"/>
        <v>0</v>
      </c>
    </row>
    <row r="390" spans="1:21" x14ac:dyDescent="0.25">
      <c r="A390" s="92">
        <v>28811</v>
      </c>
      <c r="B390" s="83" t="s">
        <v>980</v>
      </c>
      <c r="C390" s="85" t="s">
        <v>3460</v>
      </c>
      <c r="D390" s="86">
        <v>2095</v>
      </c>
      <c r="E390" s="85">
        <v>20</v>
      </c>
      <c r="F390" s="87">
        <v>1396.4974999999999</v>
      </c>
      <c r="G390" s="90">
        <v>0.67300000000000004</v>
      </c>
      <c r="H390" s="85">
        <v>0.69340000000000002</v>
      </c>
      <c r="I390" s="85">
        <v>0.65249999999999997</v>
      </c>
      <c r="J390" s="85">
        <v>0.66759999999999997</v>
      </c>
      <c r="K390" s="85">
        <v>0.69669999999999999</v>
      </c>
      <c r="L390" s="85">
        <v>0.67020000000000002</v>
      </c>
      <c r="M390" s="85">
        <v>0.57699999999999996</v>
      </c>
      <c r="N390" s="85">
        <v>0.69489999999999996</v>
      </c>
      <c r="O390" s="85">
        <v>0.75409999999999999</v>
      </c>
      <c r="P390" s="85">
        <v>0.69220000000000004</v>
      </c>
      <c r="Q390" s="85">
        <v>0.70850000000000002</v>
      </c>
      <c r="R390" s="85">
        <v>0.60550000000000004</v>
      </c>
      <c r="S390" s="85">
        <v>0.66900000000000004</v>
      </c>
      <c r="T390" s="2">
        <f t="shared" si="12"/>
        <v>0.6</v>
      </c>
      <c r="U390" s="1">
        <f t="shared" si="13"/>
        <v>1</v>
      </c>
    </row>
    <row r="391" spans="1:21" x14ac:dyDescent="0.25">
      <c r="A391" s="92">
        <v>28815</v>
      </c>
      <c r="B391" s="83" t="s">
        <v>980</v>
      </c>
      <c r="C391" s="85" t="s">
        <v>3461</v>
      </c>
      <c r="D391" s="85">
        <v>531</v>
      </c>
      <c r="E391" s="85">
        <v>11</v>
      </c>
      <c r="F391" s="85">
        <v>311.93439999999998</v>
      </c>
      <c r="G391" s="90">
        <v>0.59989999999999999</v>
      </c>
      <c r="H391" s="85">
        <v>0</v>
      </c>
      <c r="I391" s="85">
        <v>0</v>
      </c>
      <c r="J391" s="85">
        <v>0</v>
      </c>
      <c r="K391" s="85">
        <v>0</v>
      </c>
      <c r="L391" s="85">
        <v>0.35849999999999999</v>
      </c>
      <c r="M391" s="85">
        <v>0.18390000000000001</v>
      </c>
      <c r="N391" s="85">
        <v>0.77829999999999999</v>
      </c>
      <c r="O391" s="85">
        <v>0.77</v>
      </c>
      <c r="P391" s="85">
        <v>0.59409999999999996</v>
      </c>
      <c r="Q391" s="85">
        <v>0.67889999999999995</v>
      </c>
      <c r="R391" s="85">
        <v>0.63119999999999998</v>
      </c>
      <c r="S391" s="85">
        <v>0.60389999999999999</v>
      </c>
      <c r="T391" s="2">
        <f t="shared" si="12"/>
        <v>0.6</v>
      </c>
      <c r="U391" s="1">
        <f t="shared" si="13"/>
        <v>0</v>
      </c>
    </row>
    <row r="392" spans="1:21" x14ac:dyDescent="0.25">
      <c r="A392" s="92">
        <v>10707</v>
      </c>
      <c r="B392" s="83" t="s">
        <v>1013</v>
      </c>
      <c r="C392" s="85" t="s">
        <v>3353</v>
      </c>
      <c r="D392" s="86">
        <v>50326</v>
      </c>
      <c r="E392" s="85">
        <v>0</v>
      </c>
      <c r="F392" s="87">
        <v>72003.437099999996</v>
      </c>
      <c r="G392" s="90">
        <v>1.4307000000000001</v>
      </c>
      <c r="H392" s="85">
        <v>1.4275</v>
      </c>
      <c r="I392" s="85">
        <v>1.387</v>
      </c>
      <c r="J392" s="85">
        <v>1.4990000000000001</v>
      </c>
      <c r="K392" s="85">
        <v>1.4188000000000001</v>
      </c>
      <c r="L392" s="85">
        <v>1.4699</v>
      </c>
      <c r="M392" s="85">
        <v>1.4198</v>
      </c>
      <c r="N392" s="85">
        <v>1.4472</v>
      </c>
      <c r="O392" s="85">
        <v>1.494</v>
      </c>
      <c r="P392" s="85">
        <v>1.3824000000000001</v>
      </c>
      <c r="Q392" s="85">
        <v>1.4085000000000001</v>
      </c>
      <c r="R392" s="85">
        <v>1.4218</v>
      </c>
      <c r="S392" s="85">
        <v>1.4046000000000001</v>
      </c>
      <c r="T392" s="2">
        <f t="shared" si="12"/>
        <v>1.2</v>
      </c>
      <c r="U392" s="1">
        <f t="shared" si="13"/>
        <v>1</v>
      </c>
    </row>
    <row r="393" spans="1:21" x14ac:dyDescent="0.25">
      <c r="A393" s="92">
        <v>11051</v>
      </c>
      <c r="B393" s="83" t="s">
        <v>958</v>
      </c>
      <c r="C393" s="85" t="s">
        <v>3354</v>
      </c>
      <c r="D393" s="86">
        <v>4230</v>
      </c>
      <c r="E393" s="85">
        <v>128</v>
      </c>
      <c r="F393" s="87">
        <v>2313.3706999999999</v>
      </c>
      <c r="G393" s="90">
        <v>0.56399999999999995</v>
      </c>
      <c r="H393" s="85">
        <v>0.59930000000000005</v>
      </c>
      <c r="I393" s="85">
        <v>0.6139</v>
      </c>
      <c r="J393" s="85">
        <v>0.61060000000000003</v>
      </c>
      <c r="K393" s="85">
        <v>0.51770000000000005</v>
      </c>
      <c r="L393" s="85">
        <v>0.55959999999999999</v>
      </c>
      <c r="M393" s="85">
        <v>0.49680000000000002</v>
      </c>
      <c r="N393" s="85">
        <v>0.62690000000000001</v>
      </c>
      <c r="O393" s="85">
        <v>0.51400000000000001</v>
      </c>
      <c r="P393" s="85">
        <v>0.5575</v>
      </c>
      <c r="Q393" s="85">
        <v>0.56259999999999999</v>
      </c>
      <c r="R393" s="85">
        <v>0.56289999999999996</v>
      </c>
      <c r="S393" s="85">
        <v>0.56359999999999999</v>
      </c>
      <c r="T393" s="2">
        <f t="shared" si="12"/>
        <v>0.6</v>
      </c>
      <c r="U393" s="1">
        <f t="shared" si="13"/>
        <v>0</v>
      </c>
    </row>
    <row r="394" spans="1:21" x14ac:dyDescent="0.25">
      <c r="A394" s="92">
        <v>11052</v>
      </c>
      <c r="B394" s="83" t="s">
        <v>954</v>
      </c>
      <c r="C394" s="85" t="s">
        <v>3355</v>
      </c>
      <c r="D394" s="86">
        <v>9681</v>
      </c>
      <c r="E394" s="85">
        <v>19</v>
      </c>
      <c r="F394" s="87">
        <v>7128.3612999999996</v>
      </c>
      <c r="G394" s="90">
        <v>0.73780000000000001</v>
      </c>
      <c r="H394" s="85">
        <v>0.7016</v>
      </c>
      <c r="I394" s="85">
        <v>0.74339999999999995</v>
      </c>
      <c r="J394" s="85">
        <v>0.76239999999999997</v>
      </c>
      <c r="K394" s="85">
        <v>0.79039999999999999</v>
      </c>
      <c r="L394" s="85">
        <v>0.64070000000000005</v>
      </c>
      <c r="M394" s="85">
        <v>0.7006</v>
      </c>
      <c r="N394" s="85">
        <v>0.73209999999999997</v>
      </c>
      <c r="O394" s="85">
        <v>0.75039999999999996</v>
      </c>
      <c r="P394" s="85">
        <v>0.67290000000000005</v>
      </c>
      <c r="Q394" s="85">
        <v>0.79249999999999998</v>
      </c>
      <c r="R394" s="85">
        <v>0.81230000000000002</v>
      </c>
      <c r="S394" s="85">
        <v>0.74690000000000001</v>
      </c>
      <c r="T394" s="2">
        <f t="shared" si="12"/>
        <v>0.6</v>
      </c>
      <c r="U394" s="1">
        <f t="shared" si="13"/>
        <v>1</v>
      </c>
    </row>
    <row r="395" spans="1:21" x14ac:dyDescent="0.25">
      <c r="A395" s="92">
        <v>11053</v>
      </c>
      <c r="B395" s="83" t="s">
        <v>958</v>
      </c>
      <c r="C395" s="85" t="s">
        <v>3356</v>
      </c>
      <c r="D395" s="86">
        <v>5403</v>
      </c>
      <c r="E395" s="85">
        <v>0</v>
      </c>
      <c r="F395" s="87">
        <v>2953.5509000000002</v>
      </c>
      <c r="G395" s="90">
        <v>0.54669999999999996</v>
      </c>
      <c r="H395" s="85">
        <v>0.58069999999999999</v>
      </c>
      <c r="I395" s="85">
        <v>0.55740000000000001</v>
      </c>
      <c r="J395" s="85">
        <v>0.58609999999999995</v>
      </c>
      <c r="K395" s="85">
        <v>0.57979999999999998</v>
      </c>
      <c r="L395" s="85">
        <v>0.53010000000000002</v>
      </c>
      <c r="M395" s="85">
        <v>0.56040000000000001</v>
      </c>
      <c r="N395" s="85">
        <v>0.53639999999999999</v>
      </c>
      <c r="O395" s="85">
        <v>0.55689999999999995</v>
      </c>
      <c r="P395" s="85">
        <v>0.56889999999999996</v>
      </c>
      <c r="Q395" s="85">
        <v>0.51759999999999995</v>
      </c>
      <c r="R395" s="85">
        <v>0.5131</v>
      </c>
      <c r="S395" s="85">
        <v>0.49209999999999998</v>
      </c>
      <c r="T395" s="2">
        <f t="shared" si="12"/>
        <v>0.6</v>
      </c>
      <c r="U395" s="1">
        <f t="shared" si="13"/>
        <v>0</v>
      </c>
    </row>
    <row r="396" spans="1:21" x14ac:dyDescent="0.25">
      <c r="A396" s="92">
        <v>11054</v>
      </c>
      <c r="B396" s="83" t="s">
        <v>958</v>
      </c>
      <c r="C396" s="85" t="s">
        <v>3357</v>
      </c>
      <c r="D396" s="86">
        <v>5723</v>
      </c>
      <c r="E396" s="85">
        <v>14</v>
      </c>
      <c r="F396" s="87">
        <v>3755.5913</v>
      </c>
      <c r="G396" s="90">
        <v>0.65780000000000005</v>
      </c>
      <c r="H396" s="85">
        <v>0.73440000000000005</v>
      </c>
      <c r="I396" s="85">
        <v>0.69350000000000001</v>
      </c>
      <c r="J396" s="85">
        <v>0.6502</v>
      </c>
      <c r="K396" s="85">
        <v>0.65920000000000001</v>
      </c>
      <c r="L396" s="85">
        <v>0.67349999999999999</v>
      </c>
      <c r="M396" s="85">
        <v>0.65180000000000005</v>
      </c>
      <c r="N396" s="85">
        <v>0.60529999999999995</v>
      </c>
      <c r="O396" s="85">
        <v>0.61029999999999995</v>
      </c>
      <c r="P396" s="85">
        <v>0.6472</v>
      </c>
      <c r="Q396" s="85">
        <v>0.6724</v>
      </c>
      <c r="R396" s="85">
        <v>0.66879999999999995</v>
      </c>
      <c r="S396" s="85">
        <v>0.62729999999999997</v>
      </c>
      <c r="T396" s="2">
        <f t="shared" si="12"/>
        <v>0.6</v>
      </c>
      <c r="U396" s="1">
        <f t="shared" si="13"/>
        <v>1</v>
      </c>
    </row>
    <row r="397" spans="1:21" x14ac:dyDescent="0.25">
      <c r="A397" s="92">
        <v>11055</v>
      </c>
      <c r="B397" s="83" t="s">
        <v>961</v>
      </c>
      <c r="C397" s="85" t="s">
        <v>3358</v>
      </c>
      <c r="D397" s="86">
        <v>14169</v>
      </c>
      <c r="E397" s="85">
        <v>3</v>
      </c>
      <c r="F397" s="87">
        <v>9388.2698999999993</v>
      </c>
      <c r="G397" s="90">
        <v>0.66269999999999996</v>
      </c>
      <c r="H397" s="85">
        <v>0.67290000000000005</v>
      </c>
      <c r="I397" s="85">
        <v>0.69369999999999998</v>
      </c>
      <c r="J397" s="85">
        <v>0.68</v>
      </c>
      <c r="K397" s="85">
        <v>0.64729999999999999</v>
      </c>
      <c r="L397" s="85">
        <v>0.6593</v>
      </c>
      <c r="M397" s="85">
        <v>0.62060000000000004</v>
      </c>
      <c r="N397" s="85">
        <v>0.61829999999999996</v>
      </c>
      <c r="O397" s="85">
        <v>0.63260000000000005</v>
      </c>
      <c r="P397" s="85">
        <v>0.66849999999999998</v>
      </c>
      <c r="Q397" s="85">
        <v>0.67469999999999997</v>
      </c>
      <c r="R397" s="85">
        <v>0.68930000000000002</v>
      </c>
      <c r="S397" s="85">
        <v>0.69630000000000003</v>
      </c>
      <c r="T397" s="2">
        <f t="shared" si="12"/>
        <v>0.8</v>
      </c>
      <c r="U397" s="1">
        <f t="shared" si="13"/>
        <v>0</v>
      </c>
    </row>
    <row r="398" spans="1:21" x14ac:dyDescent="0.25">
      <c r="A398" s="92">
        <v>11056</v>
      </c>
      <c r="B398" s="83" t="s">
        <v>958</v>
      </c>
      <c r="C398" s="85" t="s">
        <v>3359</v>
      </c>
      <c r="D398" s="86">
        <v>4218</v>
      </c>
      <c r="E398" s="85">
        <v>17</v>
      </c>
      <c r="F398" s="87">
        <v>2130.0713999999998</v>
      </c>
      <c r="G398" s="90">
        <v>0.50700000000000001</v>
      </c>
      <c r="H398" s="85">
        <v>0.48299999999999998</v>
      </c>
      <c r="I398" s="85">
        <v>0.4899</v>
      </c>
      <c r="J398" s="85">
        <v>0.45090000000000002</v>
      </c>
      <c r="K398" s="85">
        <v>0.47689999999999999</v>
      </c>
      <c r="L398" s="85">
        <v>0.48089999999999999</v>
      </c>
      <c r="M398" s="85">
        <v>0.47089999999999999</v>
      </c>
      <c r="N398" s="85">
        <v>0.48709999999999998</v>
      </c>
      <c r="O398" s="85">
        <v>0.54500000000000004</v>
      </c>
      <c r="P398" s="85">
        <v>0.57609999999999995</v>
      </c>
      <c r="Q398" s="85">
        <v>0.55810000000000004</v>
      </c>
      <c r="R398" s="85">
        <v>0.53300000000000003</v>
      </c>
      <c r="S398" s="85">
        <v>0.53839999999999999</v>
      </c>
      <c r="T398" s="2">
        <f t="shared" si="12"/>
        <v>0.6</v>
      </c>
      <c r="U398" s="1">
        <f t="shared" si="13"/>
        <v>0</v>
      </c>
    </row>
    <row r="399" spans="1:21" x14ac:dyDescent="0.25">
      <c r="A399" s="92">
        <v>11057</v>
      </c>
      <c r="B399" s="83" t="s">
        <v>961</v>
      </c>
      <c r="C399" s="85" t="s">
        <v>3360</v>
      </c>
      <c r="D399" s="86">
        <v>6887</v>
      </c>
      <c r="E399" s="85">
        <v>78</v>
      </c>
      <c r="F399" s="87">
        <v>5028.4903999999997</v>
      </c>
      <c r="G399" s="90">
        <v>0.73850000000000005</v>
      </c>
      <c r="H399" s="85">
        <v>0.71509999999999996</v>
      </c>
      <c r="I399" s="85">
        <v>0.74099999999999999</v>
      </c>
      <c r="J399" s="85">
        <v>0.69810000000000005</v>
      </c>
      <c r="K399" s="85">
        <v>0.62709999999999999</v>
      </c>
      <c r="L399" s="85">
        <v>0.76470000000000005</v>
      </c>
      <c r="M399" s="85">
        <v>0.78549999999999998</v>
      </c>
      <c r="N399" s="85">
        <v>0.70550000000000002</v>
      </c>
      <c r="O399" s="85">
        <v>0.74439999999999995</v>
      </c>
      <c r="P399" s="85">
        <v>0.76349999999999996</v>
      </c>
      <c r="Q399" s="85">
        <v>0.77629999999999999</v>
      </c>
      <c r="R399" s="85">
        <v>0.74429999999999996</v>
      </c>
      <c r="S399" s="85">
        <v>0.77559999999999996</v>
      </c>
      <c r="T399" s="2">
        <f t="shared" si="12"/>
        <v>0.8</v>
      </c>
      <c r="U399" s="1">
        <f t="shared" si="13"/>
        <v>0</v>
      </c>
    </row>
    <row r="400" spans="1:21" x14ac:dyDescent="0.25">
      <c r="A400" s="92">
        <v>11058</v>
      </c>
      <c r="B400" s="83" t="s">
        <v>954</v>
      </c>
      <c r="C400" s="85" t="s">
        <v>3361</v>
      </c>
      <c r="D400" s="86">
        <v>12207</v>
      </c>
      <c r="E400" s="85">
        <v>49</v>
      </c>
      <c r="F400" s="87">
        <v>6722.0853999999999</v>
      </c>
      <c r="G400" s="90">
        <v>0.55289999999999995</v>
      </c>
      <c r="H400" s="85">
        <v>0.55820000000000003</v>
      </c>
      <c r="I400" s="85">
        <v>0.5514</v>
      </c>
      <c r="J400" s="85">
        <v>0.56240000000000001</v>
      </c>
      <c r="K400" s="85">
        <v>0.53490000000000004</v>
      </c>
      <c r="L400" s="85">
        <v>0.54479999999999995</v>
      </c>
      <c r="M400" s="85">
        <v>0.55659999999999998</v>
      </c>
      <c r="N400" s="85">
        <v>0.56930000000000003</v>
      </c>
      <c r="O400" s="85">
        <v>0.57099999999999995</v>
      </c>
      <c r="P400" s="85">
        <v>0.51929999999999998</v>
      </c>
      <c r="Q400" s="85">
        <v>0.57440000000000002</v>
      </c>
      <c r="R400" s="85">
        <v>0.58299999999999996</v>
      </c>
      <c r="S400" s="85">
        <v>0.51319999999999999</v>
      </c>
      <c r="T400" s="2">
        <f t="shared" si="12"/>
        <v>0.6</v>
      </c>
      <c r="U400" s="1">
        <f t="shared" si="13"/>
        <v>0</v>
      </c>
    </row>
    <row r="401" spans="1:21" x14ac:dyDescent="0.25">
      <c r="A401" s="92">
        <v>11059</v>
      </c>
      <c r="B401" s="83" t="s">
        <v>958</v>
      </c>
      <c r="C401" s="85" t="s">
        <v>3362</v>
      </c>
      <c r="D401" s="86">
        <v>3896</v>
      </c>
      <c r="E401" s="85">
        <v>22</v>
      </c>
      <c r="F401" s="87">
        <v>1861.9866999999999</v>
      </c>
      <c r="G401" s="90">
        <v>0.48060000000000003</v>
      </c>
      <c r="H401" s="85">
        <v>0.52039999999999997</v>
      </c>
      <c r="I401" s="85">
        <v>0.43790000000000001</v>
      </c>
      <c r="J401" s="85">
        <v>0.4617</v>
      </c>
      <c r="K401" s="85">
        <v>0.43540000000000001</v>
      </c>
      <c r="L401" s="85">
        <v>0.51119999999999999</v>
      </c>
      <c r="M401" s="85">
        <v>0.4239</v>
      </c>
      <c r="N401" s="85">
        <v>0.46870000000000001</v>
      </c>
      <c r="O401" s="85">
        <v>0.47899999999999998</v>
      </c>
      <c r="P401" s="85">
        <v>0.46479999999999999</v>
      </c>
      <c r="Q401" s="85">
        <v>0.57779999999999998</v>
      </c>
      <c r="R401" s="85">
        <v>0.56640000000000001</v>
      </c>
      <c r="S401" s="85">
        <v>0.46179999999999999</v>
      </c>
      <c r="T401" s="2">
        <f t="shared" si="12"/>
        <v>0.6</v>
      </c>
      <c r="U401" s="1">
        <f t="shared" si="13"/>
        <v>0</v>
      </c>
    </row>
    <row r="402" spans="1:21" x14ac:dyDescent="0.25">
      <c r="A402" s="92">
        <v>11060</v>
      </c>
      <c r="B402" s="83" t="s">
        <v>958</v>
      </c>
      <c r="C402" s="85" t="s">
        <v>3363</v>
      </c>
      <c r="D402" s="86">
        <v>3345</v>
      </c>
      <c r="E402" s="85">
        <v>19</v>
      </c>
      <c r="F402" s="87">
        <v>1792.4315999999999</v>
      </c>
      <c r="G402" s="90">
        <v>0.53890000000000005</v>
      </c>
      <c r="H402" s="85">
        <v>0.5232</v>
      </c>
      <c r="I402" s="85">
        <v>0.50819999999999999</v>
      </c>
      <c r="J402" s="85">
        <v>0.54949999999999999</v>
      </c>
      <c r="K402" s="85">
        <v>0.51990000000000003</v>
      </c>
      <c r="L402" s="85">
        <v>0.5181</v>
      </c>
      <c r="M402" s="85">
        <v>0.54849999999999999</v>
      </c>
      <c r="N402" s="85">
        <v>0.53820000000000001</v>
      </c>
      <c r="O402" s="85">
        <v>0.56910000000000005</v>
      </c>
      <c r="P402" s="85">
        <v>0.57699999999999996</v>
      </c>
      <c r="Q402" s="85">
        <v>0.55349999999999999</v>
      </c>
      <c r="R402" s="85">
        <v>0.53190000000000004</v>
      </c>
      <c r="S402" s="85">
        <v>0.56020000000000003</v>
      </c>
      <c r="T402" s="2">
        <f t="shared" si="12"/>
        <v>0.6</v>
      </c>
      <c r="U402" s="1">
        <f t="shared" si="13"/>
        <v>0</v>
      </c>
    </row>
    <row r="403" spans="1:21" x14ac:dyDescent="0.25">
      <c r="A403" s="92">
        <v>24704</v>
      </c>
      <c r="B403" s="83" t="s">
        <v>980</v>
      </c>
      <c r="C403" s="85" t="s">
        <v>3364</v>
      </c>
      <c r="D403" s="85">
        <v>0</v>
      </c>
      <c r="E403" s="85">
        <v>0</v>
      </c>
      <c r="F403" s="85">
        <v>0</v>
      </c>
      <c r="G403" s="143">
        <f>VLOOKUP($A403,ข้อมูลพื้นฐานรพ_สป_ณสค61!$C$2:$S$897,12,0)</f>
        <v>0</v>
      </c>
      <c r="H403" s="85">
        <v>0</v>
      </c>
      <c r="I403" s="85">
        <v>0</v>
      </c>
      <c r="J403" s="85">
        <v>0</v>
      </c>
      <c r="K403" s="85">
        <v>0</v>
      </c>
      <c r="L403" s="85">
        <v>0</v>
      </c>
      <c r="M403" s="85">
        <v>0</v>
      </c>
      <c r="N403" s="85">
        <v>0</v>
      </c>
      <c r="O403" s="85">
        <v>0</v>
      </c>
      <c r="P403" s="85">
        <v>0</v>
      </c>
      <c r="Q403" s="85">
        <v>0</v>
      </c>
      <c r="R403" s="85">
        <v>0</v>
      </c>
      <c r="S403" s="85">
        <v>0</v>
      </c>
      <c r="T403" s="2">
        <f t="shared" si="12"/>
        <v>0.6</v>
      </c>
      <c r="U403" s="1">
        <f t="shared" si="13"/>
        <v>0</v>
      </c>
    </row>
    <row r="404" spans="1:21" x14ac:dyDescent="0.25">
      <c r="A404" s="92">
        <v>28843</v>
      </c>
      <c r="B404" s="83" t="s">
        <v>980</v>
      </c>
      <c r="C404" s="85" t="s">
        <v>3365</v>
      </c>
      <c r="D404" s="85">
        <v>0</v>
      </c>
      <c r="E404" s="85">
        <v>0</v>
      </c>
      <c r="F404" s="85">
        <v>0</v>
      </c>
      <c r="G404" s="143">
        <f>VLOOKUP($A404,ข้อมูลพื้นฐานรพ_สป_ณสค61!$C$2:$S$897,12,0)</f>
        <v>0</v>
      </c>
      <c r="H404" s="85">
        <v>0</v>
      </c>
      <c r="I404" s="85">
        <v>0</v>
      </c>
      <c r="J404" s="85">
        <v>0</v>
      </c>
      <c r="K404" s="85">
        <v>0</v>
      </c>
      <c r="L404" s="85">
        <v>0</v>
      </c>
      <c r="M404" s="85">
        <v>0</v>
      </c>
      <c r="N404" s="85">
        <v>0</v>
      </c>
      <c r="O404" s="85">
        <v>0</v>
      </c>
      <c r="P404" s="85">
        <v>0</v>
      </c>
      <c r="Q404" s="85">
        <v>0</v>
      </c>
      <c r="R404" s="85">
        <v>0</v>
      </c>
      <c r="S404" s="85">
        <v>0</v>
      </c>
      <c r="T404" s="2">
        <f t="shared" si="12"/>
        <v>0.6</v>
      </c>
      <c r="U404" s="1">
        <f t="shared" si="13"/>
        <v>0</v>
      </c>
    </row>
    <row r="405" spans="1:21" x14ac:dyDescent="0.25">
      <c r="A405" s="92">
        <v>10708</v>
      </c>
      <c r="B405" s="83" t="s">
        <v>950</v>
      </c>
      <c r="C405" s="85" t="s">
        <v>3366</v>
      </c>
      <c r="D405" s="86">
        <v>76750</v>
      </c>
      <c r="E405" s="86">
        <v>1962</v>
      </c>
      <c r="F405" s="87">
        <v>105233.53810000001</v>
      </c>
      <c r="G405" s="90">
        <v>1.4071</v>
      </c>
      <c r="H405" s="85">
        <v>1.4504999999999999</v>
      </c>
      <c r="I405" s="85">
        <v>1.4160999999999999</v>
      </c>
      <c r="J405" s="85">
        <v>1.4762999999999999</v>
      </c>
      <c r="K405" s="85">
        <v>1.3915</v>
      </c>
      <c r="L405" s="85">
        <v>1.5089999999999999</v>
      </c>
      <c r="M405" s="85">
        <v>1.3995</v>
      </c>
      <c r="N405" s="85">
        <v>1.4077</v>
      </c>
      <c r="O405" s="85">
        <v>1.3956</v>
      </c>
      <c r="P405" s="85">
        <v>1.3576999999999999</v>
      </c>
      <c r="Q405" s="85">
        <v>1.3663000000000001</v>
      </c>
      <c r="R405" s="85">
        <v>1.3206</v>
      </c>
      <c r="S405" s="85">
        <v>1.4049</v>
      </c>
      <c r="T405" s="2">
        <f t="shared" si="12"/>
        <v>1.6</v>
      </c>
      <c r="U405" s="1">
        <f t="shared" si="13"/>
        <v>0</v>
      </c>
    </row>
    <row r="406" spans="1:21" x14ac:dyDescent="0.25">
      <c r="A406" s="92">
        <v>11061</v>
      </c>
      <c r="B406" s="83" t="s">
        <v>961</v>
      </c>
      <c r="C406" s="85" t="s">
        <v>3367</v>
      </c>
      <c r="D406" s="86">
        <v>9880</v>
      </c>
      <c r="E406" s="85">
        <v>293</v>
      </c>
      <c r="F406" s="87">
        <v>8042.4108999999999</v>
      </c>
      <c r="G406" s="90">
        <v>0.83889999999999998</v>
      </c>
      <c r="H406" s="85">
        <v>0.88090000000000002</v>
      </c>
      <c r="I406" s="85">
        <v>0.81969999999999998</v>
      </c>
      <c r="J406" s="85">
        <v>0.88880000000000003</v>
      </c>
      <c r="K406" s="85">
        <v>0.8891</v>
      </c>
      <c r="L406" s="85">
        <v>0.82210000000000005</v>
      </c>
      <c r="M406" s="85">
        <v>0.80520000000000003</v>
      </c>
      <c r="N406" s="85">
        <v>0.90129999999999999</v>
      </c>
      <c r="O406" s="85">
        <v>0.85899999999999999</v>
      </c>
      <c r="P406" s="85">
        <v>0.87170000000000003</v>
      </c>
      <c r="Q406" s="85">
        <v>0.8135</v>
      </c>
      <c r="R406" s="85">
        <v>0.76759999999999995</v>
      </c>
      <c r="S406" s="85">
        <v>0.79020000000000001</v>
      </c>
      <c r="T406" s="2">
        <f t="shared" si="12"/>
        <v>0.8</v>
      </c>
      <c r="U406" s="1">
        <f t="shared" si="13"/>
        <v>1</v>
      </c>
    </row>
    <row r="407" spans="1:21" x14ac:dyDescent="0.25">
      <c r="A407" s="92">
        <v>11062</v>
      </c>
      <c r="B407" s="83" t="s">
        <v>958</v>
      </c>
      <c r="C407" s="85" t="s">
        <v>3368</v>
      </c>
      <c r="D407" s="86">
        <v>3704</v>
      </c>
      <c r="E407" s="85">
        <v>18</v>
      </c>
      <c r="F407" s="87">
        <v>1874.0085999999999</v>
      </c>
      <c r="G407" s="90">
        <v>0.50839999999999996</v>
      </c>
      <c r="H407" s="85">
        <v>0.50160000000000005</v>
      </c>
      <c r="I407" s="85">
        <v>0.51200000000000001</v>
      </c>
      <c r="J407" s="85">
        <v>0.48139999999999999</v>
      </c>
      <c r="K407" s="85">
        <v>0.501</v>
      </c>
      <c r="L407" s="85">
        <v>0.43930000000000002</v>
      </c>
      <c r="M407" s="85">
        <v>0.51290000000000002</v>
      </c>
      <c r="N407" s="85">
        <v>0.50770000000000004</v>
      </c>
      <c r="O407" s="85">
        <v>0.54579999999999995</v>
      </c>
      <c r="P407" s="85">
        <v>0.51359999999999995</v>
      </c>
      <c r="Q407" s="85">
        <v>0.56989999999999996</v>
      </c>
      <c r="R407" s="85">
        <v>0.45689999999999997</v>
      </c>
      <c r="S407" s="85">
        <v>0.57650000000000001</v>
      </c>
      <c r="T407" s="2">
        <f t="shared" si="12"/>
        <v>0.6</v>
      </c>
      <c r="U407" s="1">
        <f t="shared" si="13"/>
        <v>0</v>
      </c>
    </row>
    <row r="408" spans="1:21" x14ac:dyDescent="0.25">
      <c r="A408" s="92">
        <v>11063</v>
      </c>
      <c r="B408" s="83" t="s">
        <v>958</v>
      </c>
      <c r="C408" s="85" t="s">
        <v>3369</v>
      </c>
      <c r="D408" s="86">
        <v>6058</v>
      </c>
      <c r="E408" s="85">
        <v>51</v>
      </c>
      <c r="F408" s="87">
        <v>3506.2015000000001</v>
      </c>
      <c r="G408" s="90">
        <v>0.5837</v>
      </c>
      <c r="H408" s="85">
        <v>0.59909999999999997</v>
      </c>
      <c r="I408" s="85">
        <v>0.57489999999999997</v>
      </c>
      <c r="J408" s="85">
        <v>0.5867</v>
      </c>
      <c r="K408" s="85">
        <v>0.58079999999999998</v>
      </c>
      <c r="L408" s="85">
        <v>0.58089999999999997</v>
      </c>
      <c r="M408" s="85">
        <v>0.60209999999999997</v>
      </c>
      <c r="N408" s="85">
        <v>0.54590000000000005</v>
      </c>
      <c r="O408" s="85">
        <v>0.60460000000000003</v>
      </c>
      <c r="P408" s="85">
        <v>0.61599999999999999</v>
      </c>
      <c r="Q408" s="85">
        <v>0.56840000000000002</v>
      </c>
      <c r="R408" s="85">
        <v>0.58030000000000004</v>
      </c>
      <c r="S408" s="85">
        <v>0.55640000000000001</v>
      </c>
      <c r="T408" s="2">
        <f t="shared" si="12"/>
        <v>0.6</v>
      </c>
      <c r="U408" s="1">
        <f t="shared" si="13"/>
        <v>0</v>
      </c>
    </row>
    <row r="409" spans="1:21" x14ac:dyDescent="0.25">
      <c r="A409" s="92">
        <v>11064</v>
      </c>
      <c r="B409" s="83" t="s">
        <v>958</v>
      </c>
      <c r="C409" s="85" t="s">
        <v>3370</v>
      </c>
      <c r="D409" s="86">
        <v>2411</v>
      </c>
      <c r="E409" s="85">
        <v>4</v>
      </c>
      <c r="F409" s="87">
        <v>1715.1609000000001</v>
      </c>
      <c r="G409" s="90">
        <v>0.71260000000000001</v>
      </c>
      <c r="H409" s="85">
        <v>0.76249999999999996</v>
      </c>
      <c r="I409" s="85">
        <v>0.74960000000000004</v>
      </c>
      <c r="J409" s="85">
        <v>0.73280000000000001</v>
      </c>
      <c r="K409" s="85">
        <v>0.70430000000000004</v>
      </c>
      <c r="L409" s="85">
        <v>0.74019999999999997</v>
      </c>
      <c r="M409" s="85">
        <v>0.71970000000000001</v>
      </c>
      <c r="N409" s="85">
        <v>0.62909999999999999</v>
      </c>
      <c r="O409" s="85">
        <v>0.69399999999999995</v>
      </c>
      <c r="P409" s="85">
        <v>0.72219999999999995</v>
      </c>
      <c r="Q409" s="85">
        <v>0.61260000000000003</v>
      </c>
      <c r="R409" s="85">
        <v>0.66259999999999997</v>
      </c>
      <c r="S409" s="85">
        <v>0.78420000000000001</v>
      </c>
      <c r="T409" s="2">
        <f t="shared" si="12"/>
        <v>0.6</v>
      </c>
      <c r="U409" s="1">
        <f t="shared" si="13"/>
        <v>1</v>
      </c>
    </row>
    <row r="410" spans="1:21" x14ac:dyDescent="0.25">
      <c r="A410" s="92">
        <v>11065</v>
      </c>
      <c r="B410" s="83" t="s">
        <v>954</v>
      </c>
      <c r="C410" s="85" t="s">
        <v>3371</v>
      </c>
      <c r="D410" s="86">
        <v>4432</v>
      </c>
      <c r="E410" s="85">
        <v>21</v>
      </c>
      <c r="F410" s="87">
        <v>2751.1228999999998</v>
      </c>
      <c r="G410" s="90">
        <v>0.62370000000000003</v>
      </c>
      <c r="H410" s="85">
        <v>0.65549999999999997</v>
      </c>
      <c r="I410" s="85">
        <v>0.63260000000000005</v>
      </c>
      <c r="J410" s="85">
        <v>0.68530000000000002</v>
      </c>
      <c r="K410" s="85">
        <v>0.59419999999999995</v>
      </c>
      <c r="L410" s="85">
        <v>0.62039999999999995</v>
      </c>
      <c r="M410" s="85">
        <v>0.57599999999999996</v>
      </c>
      <c r="N410" s="85">
        <v>0.59860000000000002</v>
      </c>
      <c r="O410" s="85">
        <v>0.68940000000000001</v>
      </c>
      <c r="P410" s="85">
        <v>0.58699999999999997</v>
      </c>
      <c r="Q410" s="85">
        <v>0.63829999999999998</v>
      </c>
      <c r="R410" s="85">
        <v>0.61280000000000001</v>
      </c>
      <c r="S410" s="85">
        <v>0.59379999999999999</v>
      </c>
      <c r="T410" s="2">
        <f t="shared" si="12"/>
        <v>0.6</v>
      </c>
      <c r="U410" s="1">
        <f t="shared" si="13"/>
        <v>1</v>
      </c>
    </row>
    <row r="411" spans="1:21" x14ac:dyDescent="0.25">
      <c r="A411" s="92">
        <v>11066</v>
      </c>
      <c r="B411" s="83" t="s">
        <v>961</v>
      </c>
      <c r="C411" s="85" t="s">
        <v>3372</v>
      </c>
      <c r="D411" s="86">
        <v>13489</v>
      </c>
      <c r="E411" s="85">
        <v>350</v>
      </c>
      <c r="F411" s="87">
        <v>10472.2495</v>
      </c>
      <c r="G411" s="90">
        <v>0.79700000000000004</v>
      </c>
      <c r="H411" s="85">
        <v>0.88590000000000002</v>
      </c>
      <c r="I411" s="85">
        <v>0.81569999999999998</v>
      </c>
      <c r="J411" s="85">
        <v>0.82589999999999997</v>
      </c>
      <c r="K411" s="85">
        <v>0.78369999999999995</v>
      </c>
      <c r="L411" s="85">
        <v>0.77280000000000004</v>
      </c>
      <c r="M411" s="85">
        <v>0.7208</v>
      </c>
      <c r="N411" s="85">
        <v>0.76700000000000002</v>
      </c>
      <c r="O411" s="85">
        <v>0.79610000000000003</v>
      </c>
      <c r="P411" s="85">
        <v>0.77</v>
      </c>
      <c r="Q411" s="85">
        <v>0.85670000000000002</v>
      </c>
      <c r="R411" s="85">
        <v>0.83740000000000003</v>
      </c>
      <c r="S411" s="85">
        <v>0.80379999999999996</v>
      </c>
      <c r="T411" s="2">
        <f t="shared" si="12"/>
        <v>0.8</v>
      </c>
      <c r="U411" s="1">
        <f t="shared" si="13"/>
        <v>0</v>
      </c>
    </row>
    <row r="412" spans="1:21" x14ac:dyDescent="0.25">
      <c r="A412" s="92">
        <v>11067</v>
      </c>
      <c r="B412" s="83" t="s">
        <v>958</v>
      </c>
      <c r="C412" s="85" t="s">
        <v>3373</v>
      </c>
      <c r="D412" s="86">
        <v>3576</v>
      </c>
      <c r="E412" s="85">
        <v>35</v>
      </c>
      <c r="F412" s="87">
        <v>1797.7621999999999</v>
      </c>
      <c r="G412" s="90">
        <v>0.50770000000000004</v>
      </c>
      <c r="H412" s="85">
        <v>0.5675</v>
      </c>
      <c r="I412" s="85">
        <v>0.61360000000000003</v>
      </c>
      <c r="J412" s="85">
        <v>0.224</v>
      </c>
      <c r="K412" s="85">
        <v>0.48420000000000002</v>
      </c>
      <c r="L412" s="85">
        <v>0.51400000000000001</v>
      </c>
      <c r="M412" s="85">
        <v>0.47389999999999999</v>
      </c>
      <c r="N412" s="85">
        <v>0.47249999999999998</v>
      </c>
      <c r="O412" s="85">
        <v>0.49980000000000002</v>
      </c>
      <c r="P412" s="85">
        <v>0.62480000000000002</v>
      </c>
      <c r="Q412" s="85">
        <v>0.55400000000000005</v>
      </c>
      <c r="R412" s="85">
        <v>0.52949999999999997</v>
      </c>
      <c r="S412" s="85">
        <v>0.52580000000000005</v>
      </c>
      <c r="T412" s="2">
        <f t="shared" si="12"/>
        <v>0.6</v>
      </c>
      <c r="U412" s="1">
        <f t="shared" si="13"/>
        <v>0</v>
      </c>
    </row>
    <row r="413" spans="1:21" x14ac:dyDescent="0.25">
      <c r="A413" s="92">
        <v>11068</v>
      </c>
      <c r="B413" s="83" t="s">
        <v>958</v>
      </c>
      <c r="C413" s="85" t="s">
        <v>3374</v>
      </c>
      <c r="D413" s="86">
        <v>3505</v>
      </c>
      <c r="E413" s="85">
        <v>104</v>
      </c>
      <c r="F413" s="87">
        <v>1875.7883999999999</v>
      </c>
      <c r="G413" s="90">
        <v>0.55149999999999999</v>
      </c>
      <c r="H413" s="85">
        <v>0.57040000000000002</v>
      </c>
      <c r="I413" s="85">
        <v>0.61950000000000005</v>
      </c>
      <c r="J413" s="85">
        <v>0.50570000000000004</v>
      </c>
      <c r="K413" s="85">
        <v>0.56599999999999995</v>
      </c>
      <c r="L413" s="85">
        <v>0.57950000000000002</v>
      </c>
      <c r="M413" s="85">
        <v>0.59179999999999999</v>
      </c>
      <c r="N413" s="85">
        <v>0.55030000000000001</v>
      </c>
      <c r="O413" s="85">
        <v>0.57769999999999999</v>
      </c>
      <c r="P413" s="85">
        <v>0.55179999999999996</v>
      </c>
      <c r="Q413" s="85">
        <v>0.55189999999999995</v>
      </c>
      <c r="R413" s="85">
        <v>0.51060000000000005</v>
      </c>
      <c r="S413" s="85">
        <v>0.49790000000000001</v>
      </c>
      <c r="T413" s="2">
        <f t="shared" si="12"/>
        <v>0.6</v>
      </c>
      <c r="U413" s="1">
        <f t="shared" si="13"/>
        <v>0</v>
      </c>
    </row>
    <row r="414" spans="1:21" x14ac:dyDescent="0.25">
      <c r="A414" s="92">
        <v>11069</v>
      </c>
      <c r="B414" s="83" t="s">
        <v>961</v>
      </c>
      <c r="C414" s="85" t="s">
        <v>3375</v>
      </c>
      <c r="D414" s="86">
        <v>7592</v>
      </c>
      <c r="E414" s="85">
        <v>58</v>
      </c>
      <c r="F414" s="87">
        <v>4400.0717999999997</v>
      </c>
      <c r="G414" s="90">
        <v>0.58399999999999996</v>
      </c>
      <c r="H414" s="85">
        <v>0.63939999999999997</v>
      </c>
      <c r="I414" s="85">
        <v>0.57640000000000002</v>
      </c>
      <c r="J414" s="85">
        <v>0.60599999999999998</v>
      </c>
      <c r="K414" s="85">
        <v>0.59370000000000001</v>
      </c>
      <c r="L414" s="85">
        <v>0.58489999999999998</v>
      </c>
      <c r="M414" s="85">
        <v>0.54849999999999999</v>
      </c>
      <c r="N414" s="85">
        <v>0.57040000000000002</v>
      </c>
      <c r="O414" s="85">
        <v>0.55969999999999998</v>
      </c>
      <c r="P414" s="85">
        <v>0.55349999999999999</v>
      </c>
      <c r="Q414" s="85">
        <v>0.58340000000000003</v>
      </c>
      <c r="R414" s="85">
        <v>0.59740000000000004</v>
      </c>
      <c r="S414" s="85">
        <v>0.59499999999999997</v>
      </c>
      <c r="T414" s="2">
        <f t="shared" si="12"/>
        <v>0.8</v>
      </c>
      <c r="U414" s="1">
        <f t="shared" si="13"/>
        <v>0</v>
      </c>
    </row>
    <row r="415" spans="1:21" x14ac:dyDescent="0.25">
      <c r="A415" s="92">
        <v>11070</v>
      </c>
      <c r="B415" s="83" t="s">
        <v>961</v>
      </c>
      <c r="C415" s="85" t="s">
        <v>3376</v>
      </c>
      <c r="D415" s="86">
        <v>11259</v>
      </c>
      <c r="E415" s="85">
        <v>275</v>
      </c>
      <c r="F415" s="87">
        <v>8244.9436999999998</v>
      </c>
      <c r="G415" s="90">
        <v>0.75060000000000004</v>
      </c>
      <c r="H415" s="85">
        <v>0.78149999999999997</v>
      </c>
      <c r="I415" s="85">
        <v>0.80049999999999999</v>
      </c>
      <c r="J415" s="85">
        <v>0.7883</v>
      </c>
      <c r="K415" s="85">
        <v>0.75929999999999997</v>
      </c>
      <c r="L415" s="85">
        <v>0.79730000000000001</v>
      </c>
      <c r="M415" s="85">
        <v>0.75819999999999999</v>
      </c>
      <c r="N415" s="85">
        <v>0.81169999999999998</v>
      </c>
      <c r="O415" s="85">
        <v>0.79530000000000001</v>
      </c>
      <c r="P415" s="85">
        <v>0.70860000000000001</v>
      </c>
      <c r="Q415" s="85">
        <v>0.67889999999999995</v>
      </c>
      <c r="R415" s="85">
        <v>0.73899999999999999</v>
      </c>
      <c r="S415" s="85">
        <v>0.627</v>
      </c>
      <c r="T415" s="2">
        <f t="shared" si="12"/>
        <v>0.8</v>
      </c>
      <c r="U415" s="1">
        <f t="shared" si="13"/>
        <v>0</v>
      </c>
    </row>
    <row r="416" spans="1:21" x14ac:dyDescent="0.25">
      <c r="A416" s="92">
        <v>11071</v>
      </c>
      <c r="B416" s="83" t="s">
        <v>958</v>
      </c>
      <c r="C416" s="85" t="s">
        <v>3377</v>
      </c>
      <c r="D416" s="86">
        <v>2336</v>
      </c>
      <c r="E416" s="85">
        <v>9</v>
      </c>
      <c r="F416" s="87">
        <v>1415.0894000000001</v>
      </c>
      <c r="G416" s="90">
        <v>0.60809999999999997</v>
      </c>
      <c r="H416" s="85">
        <v>0.71279999999999999</v>
      </c>
      <c r="I416" s="85">
        <v>0.71519999999999995</v>
      </c>
      <c r="J416" s="85">
        <v>0.7823</v>
      </c>
      <c r="K416" s="85">
        <v>0.65810000000000002</v>
      </c>
      <c r="L416" s="85">
        <v>0.59660000000000002</v>
      </c>
      <c r="M416" s="85">
        <v>0.48730000000000001</v>
      </c>
      <c r="N416" s="85">
        <v>0.50829999999999997</v>
      </c>
      <c r="O416" s="85">
        <v>0.65159999999999996</v>
      </c>
      <c r="P416" s="85">
        <v>0.53949999999999998</v>
      </c>
      <c r="Q416" s="85">
        <v>0.47470000000000001</v>
      </c>
      <c r="R416" s="85">
        <v>0.58189999999999997</v>
      </c>
      <c r="S416" s="85">
        <v>0.6079</v>
      </c>
      <c r="T416" s="2">
        <f t="shared" si="12"/>
        <v>0.6</v>
      </c>
      <c r="U416" s="1">
        <f t="shared" si="13"/>
        <v>1</v>
      </c>
    </row>
    <row r="417" spans="1:21" x14ac:dyDescent="0.25">
      <c r="A417" s="92">
        <v>11072</v>
      </c>
      <c r="B417" s="83" t="s">
        <v>958</v>
      </c>
      <c r="C417" s="85" t="s">
        <v>3378</v>
      </c>
      <c r="D417" s="86">
        <v>2650</v>
      </c>
      <c r="E417" s="85">
        <v>36</v>
      </c>
      <c r="F417" s="87">
        <v>1577.4005999999999</v>
      </c>
      <c r="G417" s="90">
        <v>0.60340000000000005</v>
      </c>
      <c r="H417" s="85">
        <v>0.62970000000000004</v>
      </c>
      <c r="I417" s="85">
        <v>0.73699999999999999</v>
      </c>
      <c r="J417" s="85">
        <v>0.63219999999999998</v>
      </c>
      <c r="K417" s="85">
        <v>0.58530000000000004</v>
      </c>
      <c r="L417" s="85">
        <v>0.7349</v>
      </c>
      <c r="M417" s="85">
        <v>0.6089</v>
      </c>
      <c r="N417" s="85">
        <v>0.64939999999999998</v>
      </c>
      <c r="O417" s="85">
        <v>0.58989999999999998</v>
      </c>
      <c r="P417" s="85">
        <v>0.60560000000000003</v>
      </c>
      <c r="Q417" s="85">
        <v>0.53590000000000004</v>
      </c>
      <c r="R417" s="85">
        <v>0.46810000000000002</v>
      </c>
      <c r="S417" s="85">
        <v>0.57399999999999995</v>
      </c>
      <c r="T417" s="2">
        <f t="shared" si="12"/>
        <v>0.6</v>
      </c>
      <c r="U417" s="1">
        <f t="shared" si="13"/>
        <v>1</v>
      </c>
    </row>
    <row r="418" spans="1:21" x14ac:dyDescent="0.25">
      <c r="A418" s="92">
        <v>11073</v>
      </c>
      <c r="B418" s="83" t="s">
        <v>958</v>
      </c>
      <c r="C418" s="85" t="s">
        <v>3379</v>
      </c>
      <c r="D418" s="86">
        <v>2803</v>
      </c>
      <c r="E418" s="85">
        <v>8</v>
      </c>
      <c r="F418" s="87">
        <v>1628.1293000000001</v>
      </c>
      <c r="G418" s="90">
        <v>0.58250000000000002</v>
      </c>
      <c r="H418" s="85">
        <v>0.59</v>
      </c>
      <c r="I418" s="85">
        <v>0.59519999999999995</v>
      </c>
      <c r="J418" s="85">
        <v>0.497</v>
      </c>
      <c r="K418" s="85">
        <v>0.57699999999999996</v>
      </c>
      <c r="L418" s="85">
        <v>0.63519999999999999</v>
      </c>
      <c r="M418" s="85">
        <v>0.62809999999999999</v>
      </c>
      <c r="N418" s="85">
        <v>0.51270000000000004</v>
      </c>
      <c r="O418" s="85">
        <v>0.55259999999999998</v>
      </c>
      <c r="P418" s="85">
        <v>0.58209999999999995</v>
      </c>
      <c r="Q418" s="85">
        <v>0.61370000000000002</v>
      </c>
      <c r="R418" s="85">
        <v>0.66279999999999994</v>
      </c>
      <c r="S418" s="85">
        <v>0.55789999999999995</v>
      </c>
      <c r="T418" s="2">
        <f t="shared" si="12"/>
        <v>0.6</v>
      </c>
      <c r="U418" s="1">
        <f t="shared" si="13"/>
        <v>0</v>
      </c>
    </row>
    <row r="419" spans="1:21" x14ac:dyDescent="0.25">
      <c r="A419" s="92">
        <v>11074</v>
      </c>
      <c r="B419" s="83" t="s">
        <v>958</v>
      </c>
      <c r="C419" s="85" t="s">
        <v>3380</v>
      </c>
      <c r="D419" s="86">
        <v>1737</v>
      </c>
      <c r="E419" s="85">
        <v>12</v>
      </c>
      <c r="F419" s="87">
        <v>1053.0156999999999</v>
      </c>
      <c r="G419" s="90">
        <v>0.61040000000000005</v>
      </c>
      <c r="H419" s="85">
        <v>0.65259999999999996</v>
      </c>
      <c r="I419" s="85">
        <v>0.80159999999999998</v>
      </c>
      <c r="J419" s="85">
        <v>0.57399999999999995</v>
      </c>
      <c r="K419" s="85">
        <v>0.65659999999999996</v>
      </c>
      <c r="L419" s="85">
        <v>0.67630000000000001</v>
      </c>
      <c r="M419" s="85">
        <v>0.65190000000000003</v>
      </c>
      <c r="N419" s="85">
        <v>0.74990000000000001</v>
      </c>
      <c r="O419" s="85">
        <v>0.7782</v>
      </c>
      <c r="P419" s="85">
        <v>0.68679999999999997</v>
      </c>
      <c r="Q419" s="85">
        <v>0.64119999999999999</v>
      </c>
      <c r="R419" s="85">
        <v>0.63470000000000004</v>
      </c>
      <c r="S419" s="85">
        <v>0</v>
      </c>
      <c r="T419" s="2">
        <f t="shared" si="12"/>
        <v>0.6</v>
      </c>
      <c r="U419" s="1">
        <f t="shared" si="13"/>
        <v>1</v>
      </c>
    </row>
    <row r="420" spans="1:21" x14ac:dyDescent="0.25">
      <c r="A420" s="92">
        <v>11075</v>
      </c>
      <c r="B420" s="83" t="s">
        <v>958</v>
      </c>
      <c r="C420" s="85" t="s">
        <v>3381</v>
      </c>
      <c r="D420" s="86">
        <v>3754</v>
      </c>
      <c r="E420" s="85">
        <v>16</v>
      </c>
      <c r="F420" s="87">
        <v>1812.5708999999999</v>
      </c>
      <c r="G420" s="90">
        <v>0.4849</v>
      </c>
      <c r="H420" s="85">
        <v>0.45850000000000002</v>
      </c>
      <c r="I420" s="85">
        <v>0.54349999999999998</v>
      </c>
      <c r="J420" s="85">
        <v>0.4864</v>
      </c>
      <c r="K420" s="85">
        <v>0.49519999999999997</v>
      </c>
      <c r="L420" s="85">
        <v>0.49340000000000001</v>
      </c>
      <c r="M420" s="85">
        <v>0.48980000000000001</v>
      </c>
      <c r="N420" s="85">
        <v>0.47220000000000001</v>
      </c>
      <c r="O420" s="85">
        <v>0.47</v>
      </c>
      <c r="P420" s="85">
        <v>0.46589999999999998</v>
      </c>
      <c r="Q420" s="85">
        <v>0.4788</v>
      </c>
      <c r="R420" s="85">
        <v>0.51280000000000003</v>
      </c>
      <c r="S420" s="85">
        <v>0.4657</v>
      </c>
      <c r="T420" s="2">
        <f t="shared" si="12"/>
        <v>0.6</v>
      </c>
      <c r="U420" s="1">
        <f t="shared" si="13"/>
        <v>0</v>
      </c>
    </row>
    <row r="421" spans="1:21" x14ac:dyDescent="0.25">
      <c r="A421" s="92">
        <v>11076</v>
      </c>
      <c r="B421" s="83" t="s">
        <v>958</v>
      </c>
      <c r="C421" s="85" t="s">
        <v>3382</v>
      </c>
      <c r="D421" s="86">
        <v>3738</v>
      </c>
      <c r="E421" s="85">
        <v>48</v>
      </c>
      <c r="F421" s="87">
        <v>1883.0345</v>
      </c>
      <c r="G421" s="90">
        <v>0.51029999999999998</v>
      </c>
      <c r="H421" s="85">
        <v>0.57069999999999999</v>
      </c>
      <c r="I421" s="85">
        <v>0.55189999999999995</v>
      </c>
      <c r="J421" s="85">
        <v>0.496</v>
      </c>
      <c r="K421" s="85">
        <v>0.47949999999999998</v>
      </c>
      <c r="L421" s="85">
        <v>0.53690000000000004</v>
      </c>
      <c r="M421" s="85">
        <v>0.50980000000000003</v>
      </c>
      <c r="N421" s="85">
        <v>0.47410000000000002</v>
      </c>
      <c r="O421" s="85">
        <v>0.49309999999999998</v>
      </c>
      <c r="P421" s="85">
        <v>0.4698</v>
      </c>
      <c r="Q421" s="85">
        <v>0.502</v>
      </c>
      <c r="R421" s="85">
        <v>0.52300000000000002</v>
      </c>
      <c r="S421" s="85">
        <v>0.52370000000000005</v>
      </c>
      <c r="T421" s="2">
        <f t="shared" si="12"/>
        <v>0.6</v>
      </c>
      <c r="U421" s="1">
        <f t="shared" si="13"/>
        <v>0</v>
      </c>
    </row>
    <row r="422" spans="1:21" x14ac:dyDescent="0.25">
      <c r="A422" s="92">
        <v>27988</v>
      </c>
      <c r="B422" s="83" t="s">
        <v>980</v>
      </c>
      <c r="C422" s="85" t="s">
        <v>3383</v>
      </c>
      <c r="D422" s="86">
        <v>1515</v>
      </c>
      <c r="E422" s="85">
        <v>1</v>
      </c>
      <c r="F422" s="85">
        <v>647.40250000000003</v>
      </c>
      <c r="G422" s="90">
        <v>0.42759999999999998</v>
      </c>
      <c r="H422" s="85">
        <v>0.62549999999999994</v>
      </c>
      <c r="I422" s="85">
        <v>0.62460000000000004</v>
      </c>
      <c r="J422" s="85">
        <v>0.63139999999999996</v>
      </c>
      <c r="K422" s="85">
        <v>3.2800000000000003E-2</v>
      </c>
      <c r="L422" s="85">
        <v>3.0499999999999999E-2</v>
      </c>
      <c r="M422" s="85">
        <v>6.3399999999999998E-2</v>
      </c>
      <c r="N422" s="85">
        <v>0.63019999999999998</v>
      </c>
      <c r="O422" s="85">
        <v>0.56859999999999999</v>
      </c>
      <c r="P422" s="85">
        <v>0.54969999999999997</v>
      </c>
      <c r="Q422" s="85">
        <v>0.52749999999999997</v>
      </c>
      <c r="R422" s="85">
        <v>0.52270000000000005</v>
      </c>
      <c r="S422" s="85">
        <v>0.61209999999999998</v>
      </c>
      <c r="T422" s="2">
        <f t="shared" si="12"/>
        <v>0.6</v>
      </c>
      <c r="U422" s="1">
        <f t="shared" si="13"/>
        <v>0</v>
      </c>
    </row>
    <row r="423" spans="1:21" x14ac:dyDescent="0.25">
      <c r="A423" s="92">
        <v>27989</v>
      </c>
      <c r="B423" s="83" t="s">
        <v>980</v>
      </c>
      <c r="C423" s="85" t="s">
        <v>3384</v>
      </c>
      <c r="D423" s="85">
        <v>0</v>
      </c>
      <c r="E423" s="85">
        <v>0</v>
      </c>
      <c r="F423" s="85">
        <v>0</v>
      </c>
      <c r="G423" s="143">
        <f>VLOOKUP($A423,ข้อมูลพื้นฐานรพ_สป_ณสค61!$C$2:$S$897,12,0)</f>
        <v>0</v>
      </c>
      <c r="H423" s="85">
        <v>0</v>
      </c>
      <c r="I423" s="85">
        <v>0</v>
      </c>
      <c r="J423" s="85">
        <v>0</v>
      </c>
      <c r="K423" s="85">
        <v>0</v>
      </c>
      <c r="L423" s="85">
        <v>0</v>
      </c>
      <c r="M423" s="85">
        <v>0</v>
      </c>
      <c r="N423" s="85">
        <v>0</v>
      </c>
      <c r="O423" s="85">
        <v>0</v>
      </c>
      <c r="P423" s="85">
        <v>0</v>
      </c>
      <c r="Q423" s="85">
        <v>0</v>
      </c>
      <c r="R423" s="85">
        <v>0</v>
      </c>
      <c r="S423" s="85">
        <v>0</v>
      </c>
      <c r="T423" s="2">
        <f t="shared" si="12"/>
        <v>0.6</v>
      </c>
      <c r="U423" s="1">
        <f t="shared" si="13"/>
        <v>0</v>
      </c>
    </row>
    <row r="424" spans="1:21" x14ac:dyDescent="0.25">
      <c r="A424" s="92">
        <v>27990</v>
      </c>
      <c r="B424" s="83" t="s">
        <v>980</v>
      </c>
      <c r="C424" s="85" t="s">
        <v>3385</v>
      </c>
      <c r="D424" s="85">
        <v>0</v>
      </c>
      <c r="E424" s="85">
        <v>0</v>
      </c>
      <c r="F424" s="85">
        <v>0</v>
      </c>
      <c r="G424" s="143">
        <f>VLOOKUP($A424,ข้อมูลพื้นฐานรพ_สป_ณสค61!$C$2:$S$897,12,0)</f>
        <v>0</v>
      </c>
      <c r="H424" s="85">
        <v>0</v>
      </c>
      <c r="I424" s="85">
        <v>0</v>
      </c>
      <c r="J424" s="85">
        <v>0</v>
      </c>
      <c r="K424" s="85">
        <v>0</v>
      </c>
      <c r="L424" s="85">
        <v>0</v>
      </c>
      <c r="M424" s="85">
        <v>0</v>
      </c>
      <c r="N424" s="85">
        <v>0</v>
      </c>
      <c r="O424" s="85">
        <v>0</v>
      </c>
      <c r="P424" s="85">
        <v>0</v>
      </c>
      <c r="Q424" s="85">
        <v>0</v>
      </c>
      <c r="R424" s="85">
        <v>0</v>
      </c>
      <c r="S424" s="85">
        <v>0</v>
      </c>
      <c r="T424" s="2">
        <f t="shared" si="12"/>
        <v>0.6</v>
      </c>
      <c r="U424" s="1">
        <f t="shared" si="13"/>
        <v>0</v>
      </c>
    </row>
    <row r="425" spans="1:21" x14ac:dyDescent="0.25">
      <c r="A425" s="92">
        <v>10709</v>
      </c>
      <c r="B425" s="83" t="s">
        <v>1013</v>
      </c>
      <c r="C425" s="85" t="s">
        <v>3386</v>
      </c>
      <c r="D425" s="86">
        <v>47596</v>
      </c>
      <c r="E425" s="86">
        <v>1125</v>
      </c>
      <c r="F425" s="87">
        <v>64867.0052</v>
      </c>
      <c r="G425" s="90">
        <v>1.3958999999999999</v>
      </c>
      <c r="H425" s="85">
        <v>1.3714999999999999</v>
      </c>
      <c r="I425" s="85">
        <v>1.3052999999999999</v>
      </c>
      <c r="J425" s="85">
        <v>1.3566</v>
      </c>
      <c r="K425" s="85">
        <v>1.3733</v>
      </c>
      <c r="L425" s="85">
        <v>1.4578</v>
      </c>
      <c r="M425" s="85">
        <v>1.4077</v>
      </c>
      <c r="N425" s="85">
        <v>1.4925999999999999</v>
      </c>
      <c r="O425" s="85">
        <v>1.282</v>
      </c>
      <c r="P425" s="85">
        <v>1.4271</v>
      </c>
      <c r="Q425" s="85">
        <v>1.3859999999999999</v>
      </c>
      <c r="R425" s="85">
        <v>1.4906999999999999</v>
      </c>
      <c r="S425" s="85">
        <v>1.4055</v>
      </c>
      <c r="T425" s="2">
        <f t="shared" si="12"/>
        <v>1.2</v>
      </c>
      <c r="U425" s="1">
        <f t="shared" si="13"/>
        <v>1</v>
      </c>
    </row>
    <row r="426" spans="1:21" x14ac:dyDescent="0.25">
      <c r="A426" s="92">
        <v>11077</v>
      </c>
      <c r="B426" s="83" t="s">
        <v>958</v>
      </c>
      <c r="C426" s="85" t="s">
        <v>3387</v>
      </c>
      <c r="D426" s="86">
        <v>3276</v>
      </c>
      <c r="E426" s="85">
        <v>27</v>
      </c>
      <c r="F426" s="87">
        <v>1609.6282000000001</v>
      </c>
      <c r="G426" s="90">
        <v>0.49540000000000001</v>
      </c>
      <c r="H426" s="85">
        <v>0.48060000000000003</v>
      </c>
      <c r="I426" s="85">
        <v>0.45479999999999998</v>
      </c>
      <c r="J426" s="85">
        <v>0.47360000000000002</v>
      </c>
      <c r="K426" s="85">
        <v>0.4627</v>
      </c>
      <c r="L426" s="85">
        <v>0.48359999999999997</v>
      </c>
      <c r="M426" s="85">
        <v>0.50819999999999999</v>
      </c>
      <c r="N426" s="85">
        <v>0.52349999999999997</v>
      </c>
      <c r="O426" s="85">
        <v>0.5333</v>
      </c>
      <c r="P426" s="85">
        <v>0.51019999999999999</v>
      </c>
      <c r="Q426" s="85">
        <v>0.49790000000000001</v>
      </c>
      <c r="R426" s="85">
        <v>0.53990000000000005</v>
      </c>
      <c r="S426" s="85">
        <v>0.4642</v>
      </c>
      <c r="T426" s="2">
        <f t="shared" si="12"/>
        <v>0.6</v>
      </c>
      <c r="U426" s="1">
        <f t="shared" si="13"/>
        <v>0</v>
      </c>
    </row>
    <row r="427" spans="1:21" x14ac:dyDescent="0.25">
      <c r="A427" s="92">
        <v>11078</v>
      </c>
      <c r="B427" s="83" t="s">
        <v>954</v>
      </c>
      <c r="C427" s="85" t="s">
        <v>3388</v>
      </c>
      <c r="D427" s="86">
        <v>11449</v>
      </c>
      <c r="E427" s="85">
        <v>21</v>
      </c>
      <c r="F427" s="87">
        <v>7883.0479999999998</v>
      </c>
      <c r="G427" s="90">
        <v>0.68979999999999997</v>
      </c>
      <c r="H427" s="85">
        <v>0.72189999999999999</v>
      </c>
      <c r="I427" s="85">
        <v>0.75060000000000004</v>
      </c>
      <c r="J427" s="85">
        <v>0.63560000000000005</v>
      </c>
      <c r="K427" s="85">
        <v>0.65529999999999999</v>
      </c>
      <c r="L427" s="85">
        <v>0.66100000000000003</v>
      </c>
      <c r="M427" s="85">
        <v>0.63719999999999999</v>
      </c>
      <c r="N427" s="85">
        <v>0.6845</v>
      </c>
      <c r="O427" s="85">
        <v>0.66869999999999996</v>
      </c>
      <c r="P427" s="85">
        <v>0.73450000000000004</v>
      </c>
      <c r="Q427" s="85">
        <v>0.76049999999999995</v>
      </c>
      <c r="R427" s="85">
        <v>0.67330000000000001</v>
      </c>
      <c r="S427" s="85">
        <v>0.70089999999999997</v>
      </c>
      <c r="T427" s="2">
        <f t="shared" si="12"/>
        <v>0.6</v>
      </c>
      <c r="U427" s="1">
        <f t="shared" si="13"/>
        <v>1</v>
      </c>
    </row>
    <row r="428" spans="1:21" x14ac:dyDescent="0.25">
      <c r="A428" s="92">
        <v>11079</v>
      </c>
      <c r="B428" s="83" t="s">
        <v>958</v>
      </c>
      <c r="C428" s="85" t="s">
        <v>3389</v>
      </c>
      <c r="D428" s="86">
        <v>2080</v>
      </c>
      <c r="E428" s="85">
        <v>9</v>
      </c>
      <c r="F428" s="87">
        <v>1076.5880999999999</v>
      </c>
      <c r="G428" s="90">
        <v>0.51980000000000004</v>
      </c>
      <c r="H428" s="85">
        <v>0.5262</v>
      </c>
      <c r="I428" s="85">
        <v>0.63870000000000005</v>
      </c>
      <c r="J428" s="85">
        <v>0.4607</v>
      </c>
      <c r="K428" s="85">
        <v>0.50660000000000005</v>
      </c>
      <c r="L428" s="85">
        <v>0.46339999999999998</v>
      </c>
      <c r="M428" s="85">
        <v>0.4768</v>
      </c>
      <c r="N428" s="85">
        <v>0.50490000000000002</v>
      </c>
      <c r="O428" s="85">
        <v>0.49419999999999997</v>
      </c>
      <c r="P428" s="85">
        <v>0.61380000000000001</v>
      </c>
      <c r="Q428" s="85">
        <v>0.55210000000000004</v>
      </c>
      <c r="R428" s="85">
        <v>0.53390000000000004</v>
      </c>
      <c r="S428" s="85">
        <v>0.45679999999999998</v>
      </c>
      <c r="T428" s="2">
        <f t="shared" si="12"/>
        <v>0.6</v>
      </c>
      <c r="U428" s="1">
        <f t="shared" si="13"/>
        <v>0</v>
      </c>
    </row>
    <row r="429" spans="1:21" x14ac:dyDescent="0.25">
      <c r="A429" s="92">
        <v>11080</v>
      </c>
      <c r="B429" s="83" t="s">
        <v>958</v>
      </c>
      <c r="C429" s="85" t="s">
        <v>3390</v>
      </c>
      <c r="D429" s="86">
        <v>7660</v>
      </c>
      <c r="E429" s="85">
        <v>6</v>
      </c>
      <c r="F429" s="87">
        <v>4799.8132999999998</v>
      </c>
      <c r="G429" s="90">
        <v>0.62709999999999999</v>
      </c>
      <c r="H429" s="85">
        <v>0.66959999999999997</v>
      </c>
      <c r="I429" s="85">
        <v>0.61570000000000003</v>
      </c>
      <c r="J429" s="85">
        <v>0.60509999999999997</v>
      </c>
      <c r="K429" s="85">
        <v>0.60440000000000005</v>
      </c>
      <c r="L429" s="85">
        <v>0.64629999999999999</v>
      </c>
      <c r="M429" s="85">
        <v>0.59409999999999996</v>
      </c>
      <c r="N429" s="85">
        <v>0.62360000000000004</v>
      </c>
      <c r="O429" s="85">
        <v>0.58289999999999997</v>
      </c>
      <c r="P429" s="85">
        <v>0.64359999999999995</v>
      </c>
      <c r="Q429" s="85">
        <v>0.67430000000000001</v>
      </c>
      <c r="R429" s="85">
        <v>0.63109999999999999</v>
      </c>
      <c r="S429" s="85">
        <v>0.64200000000000002</v>
      </c>
      <c r="T429" s="2">
        <f t="shared" si="12"/>
        <v>0.6</v>
      </c>
      <c r="U429" s="1">
        <f t="shared" si="13"/>
        <v>1</v>
      </c>
    </row>
    <row r="430" spans="1:21" x14ac:dyDescent="0.25">
      <c r="A430" s="92">
        <v>11081</v>
      </c>
      <c r="B430" s="83" t="s">
        <v>961</v>
      </c>
      <c r="C430" s="85" t="s">
        <v>3391</v>
      </c>
      <c r="D430" s="86">
        <v>12088</v>
      </c>
      <c r="E430" s="85">
        <v>563</v>
      </c>
      <c r="F430" s="87">
        <v>8002.4548000000004</v>
      </c>
      <c r="G430" s="90">
        <v>0.69440000000000002</v>
      </c>
      <c r="H430" s="85">
        <v>0.69510000000000005</v>
      </c>
      <c r="I430" s="85">
        <v>0.69650000000000001</v>
      </c>
      <c r="J430" s="85">
        <v>0.66890000000000005</v>
      </c>
      <c r="K430" s="85">
        <v>0.63839999999999997</v>
      </c>
      <c r="L430" s="85">
        <v>0.68140000000000001</v>
      </c>
      <c r="M430" s="85">
        <v>0.68920000000000003</v>
      </c>
      <c r="N430" s="85">
        <v>0.64149999999999996</v>
      </c>
      <c r="O430" s="85">
        <v>0.70930000000000004</v>
      </c>
      <c r="P430" s="85">
        <v>0.75360000000000005</v>
      </c>
      <c r="Q430" s="85">
        <v>0.68279999999999996</v>
      </c>
      <c r="R430" s="85">
        <v>0.74309999999999998</v>
      </c>
      <c r="S430" s="85">
        <v>0.72309999999999997</v>
      </c>
      <c r="T430" s="2">
        <f t="shared" si="12"/>
        <v>0.8</v>
      </c>
      <c r="U430" s="1">
        <f t="shared" si="13"/>
        <v>0</v>
      </c>
    </row>
    <row r="431" spans="1:21" x14ac:dyDescent="0.25">
      <c r="A431" s="92">
        <v>11082</v>
      </c>
      <c r="B431" s="83" t="s">
        <v>958</v>
      </c>
      <c r="C431" s="85" t="s">
        <v>3392</v>
      </c>
      <c r="D431" s="86">
        <v>3003</v>
      </c>
      <c r="E431" s="85">
        <v>12</v>
      </c>
      <c r="F431" s="87">
        <v>2165.1174000000001</v>
      </c>
      <c r="G431" s="90">
        <v>0.72389999999999999</v>
      </c>
      <c r="H431" s="85">
        <v>0.72419999999999995</v>
      </c>
      <c r="I431" s="85">
        <v>0.75429999999999997</v>
      </c>
      <c r="J431" s="85">
        <v>0.75490000000000002</v>
      </c>
      <c r="K431" s="85">
        <v>0.7722</v>
      </c>
      <c r="L431" s="85">
        <v>0.80769999999999997</v>
      </c>
      <c r="M431" s="85">
        <v>0.75629999999999997</v>
      </c>
      <c r="N431" s="85">
        <v>0.74880000000000002</v>
      </c>
      <c r="O431" s="85">
        <v>0.65200000000000002</v>
      </c>
      <c r="P431" s="85">
        <v>0.73229999999999995</v>
      </c>
      <c r="Q431" s="85">
        <v>0.71989999999999998</v>
      </c>
      <c r="R431" s="85">
        <v>0.64180000000000004</v>
      </c>
      <c r="S431" s="85">
        <v>0.66969999999999996</v>
      </c>
      <c r="T431" s="2">
        <f t="shared" si="12"/>
        <v>0.6</v>
      </c>
      <c r="U431" s="1">
        <f t="shared" si="13"/>
        <v>1</v>
      </c>
    </row>
    <row r="432" spans="1:21" x14ac:dyDescent="0.25">
      <c r="A432" s="92">
        <v>11083</v>
      </c>
      <c r="B432" s="83" t="s">
        <v>958</v>
      </c>
      <c r="C432" s="85" t="s">
        <v>3393</v>
      </c>
      <c r="D432" s="86">
        <v>3524</v>
      </c>
      <c r="E432" s="85">
        <v>9</v>
      </c>
      <c r="F432" s="87">
        <v>1669.645</v>
      </c>
      <c r="G432" s="90">
        <v>0.47499999999999998</v>
      </c>
      <c r="H432" s="85">
        <v>0.45400000000000001</v>
      </c>
      <c r="I432" s="85">
        <v>0.43590000000000001</v>
      </c>
      <c r="J432" s="85">
        <v>0.48309999999999997</v>
      </c>
      <c r="K432" s="85">
        <v>0.4642</v>
      </c>
      <c r="L432" s="85">
        <v>0.47470000000000001</v>
      </c>
      <c r="M432" s="85">
        <v>0.50370000000000004</v>
      </c>
      <c r="N432" s="85">
        <v>0.4582</v>
      </c>
      <c r="O432" s="85">
        <v>0.3967</v>
      </c>
      <c r="P432" s="85">
        <v>0.48680000000000001</v>
      </c>
      <c r="Q432" s="85">
        <v>0.53500000000000003</v>
      </c>
      <c r="R432" s="85">
        <v>0.51559999999999995</v>
      </c>
      <c r="S432" s="85">
        <v>0.48320000000000002</v>
      </c>
      <c r="T432" s="2">
        <f t="shared" si="12"/>
        <v>0.6</v>
      </c>
      <c r="U432" s="1">
        <f t="shared" si="13"/>
        <v>0</v>
      </c>
    </row>
    <row r="433" spans="1:21" x14ac:dyDescent="0.25">
      <c r="A433" s="92">
        <v>11084</v>
      </c>
      <c r="B433" s="83" t="s">
        <v>958</v>
      </c>
      <c r="C433" s="85" t="s">
        <v>3394</v>
      </c>
      <c r="D433" s="86">
        <v>7241</v>
      </c>
      <c r="E433" s="85">
        <v>65</v>
      </c>
      <c r="F433" s="87">
        <v>3978.9216000000001</v>
      </c>
      <c r="G433" s="90">
        <v>0.55449999999999999</v>
      </c>
      <c r="H433" s="85">
        <v>0.61109999999999998</v>
      </c>
      <c r="I433" s="85">
        <v>0.57220000000000004</v>
      </c>
      <c r="J433" s="85">
        <v>0.60540000000000005</v>
      </c>
      <c r="K433" s="85">
        <v>0.57220000000000004</v>
      </c>
      <c r="L433" s="85">
        <v>0.62309999999999999</v>
      </c>
      <c r="M433" s="85">
        <v>0.5423</v>
      </c>
      <c r="N433" s="85">
        <v>0.56210000000000004</v>
      </c>
      <c r="O433" s="85">
        <v>0.54339999999999999</v>
      </c>
      <c r="P433" s="85">
        <v>0.54079999999999995</v>
      </c>
      <c r="Q433" s="85">
        <v>0.53969999999999996</v>
      </c>
      <c r="R433" s="85">
        <v>0.53220000000000001</v>
      </c>
      <c r="S433" s="85">
        <v>0.47739999999999999</v>
      </c>
      <c r="T433" s="2">
        <f t="shared" si="12"/>
        <v>0.6</v>
      </c>
      <c r="U433" s="1">
        <f t="shared" si="13"/>
        <v>0</v>
      </c>
    </row>
    <row r="434" spans="1:21" x14ac:dyDescent="0.25">
      <c r="A434" s="92">
        <v>11085</v>
      </c>
      <c r="B434" s="83" t="s">
        <v>958</v>
      </c>
      <c r="C434" s="85" t="s">
        <v>3395</v>
      </c>
      <c r="D434" s="86">
        <v>4706</v>
      </c>
      <c r="E434" s="86">
        <v>1006</v>
      </c>
      <c r="F434" s="87">
        <v>1828.7156</v>
      </c>
      <c r="G434" s="90">
        <v>0.49419999999999997</v>
      </c>
      <c r="H434" s="85">
        <v>0.53949999999999998</v>
      </c>
      <c r="I434" s="85">
        <v>0.51780000000000004</v>
      </c>
      <c r="J434" s="85">
        <v>0.51180000000000003</v>
      </c>
      <c r="K434" s="85">
        <v>0.49419999999999997</v>
      </c>
      <c r="L434" s="85">
        <v>0.47020000000000001</v>
      </c>
      <c r="M434" s="85">
        <v>0.46089999999999998</v>
      </c>
      <c r="N434" s="85">
        <v>0.5222</v>
      </c>
      <c r="O434" s="85">
        <v>0.50649999999999995</v>
      </c>
      <c r="P434" s="85">
        <v>0.50509999999999999</v>
      </c>
      <c r="Q434" s="85">
        <v>0.49969999999999998</v>
      </c>
      <c r="R434" s="85">
        <v>0.48099999999999998</v>
      </c>
      <c r="S434" s="85">
        <v>0.43459999999999999</v>
      </c>
      <c r="T434" s="2">
        <f t="shared" si="12"/>
        <v>0.6</v>
      </c>
      <c r="U434" s="1">
        <f t="shared" si="13"/>
        <v>0</v>
      </c>
    </row>
    <row r="435" spans="1:21" x14ac:dyDescent="0.25">
      <c r="A435" s="92">
        <v>11086</v>
      </c>
      <c r="B435" s="83" t="s">
        <v>958</v>
      </c>
      <c r="C435" s="85" t="s">
        <v>3396</v>
      </c>
      <c r="D435" s="86">
        <v>7137</v>
      </c>
      <c r="E435" s="85">
        <v>70</v>
      </c>
      <c r="F435" s="87">
        <v>3626.2393000000002</v>
      </c>
      <c r="G435" s="90">
        <v>0.5131</v>
      </c>
      <c r="H435" s="85">
        <v>0.54120000000000001</v>
      </c>
      <c r="I435" s="85">
        <v>0.50860000000000005</v>
      </c>
      <c r="J435" s="85">
        <v>0.51500000000000001</v>
      </c>
      <c r="K435" s="85">
        <v>0.49790000000000001</v>
      </c>
      <c r="L435" s="85">
        <v>0.51519999999999999</v>
      </c>
      <c r="M435" s="85">
        <v>0.54959999999999998</v>
      </c>
      <c r="N435" s="85">
        <v>0.47099999999999997</v>
      </c>
      <c r="O435" s="85">
        <v>0.4662</v>
      </c>
      <c r="P435" s="85">
        <v>0.54259999999999997</v>
      </c>
      <c r="Q435" s="85">
        <v>0.52659999999999996</v>
      </c>
      <c r="R435" s="85">
        <v>0.52990000000000004</v>
      </c>
      <c r="S435" s="85">
        <v>0.48870000000000002</v>
      </c>
      <c r="T435" s="2">
        <f t="shared" si="12"/>
        <v>0.6</v>
      </c>
      <c r="U435" s="1">
        <f t="shared" si="13"/>
        <v>0</v>
      </c>
    </row>
    <row r="436" spans="1:21" x14ac:dyDescent="0.25">
      <c r="A436" s="92">
        <v>11087</v>
      </c>
      <c r="B436" s="83" t="s">
        <v>961</v>
      </c>
      <c r="C436" s="85" t="s">
        <v>3397</v>
      </c>
      <c r="D436" s="86">
        <v>7774</v>
      </c>
      <c r="E436" s="85">
        <v>355</v>
      </c>
      <c r="F436" s="87">
        <v>4334.7232999999997</v>
      </c>
      <c r="G436" s="90">
        <v>0.58430000000000004</v>
      </c>
      <c r="H436" s="85">
        <v>0.58540000000000003</v>
      </c>
      <c r="I436" s="85">
        <v>0.58979999999999999</v>
      </c>
      <c r="J436" s="85">
        <v>0.58720000000000006</v>
      </c>
      <c r="K436" s="85">
        <v>0.56420000000000003</v>
      </c>
      <c r="L436" s="85">
        <v>0.57730000000000004</v>
      </c>
      <c r="M436" s="85">
        <v>0.59599999999999997</v>
      </c>
      <c r="N436" s="85">
        <v>0.59750000000000003</v>
      </c>
      <c r="O436" s="85">
        <v>0.60389999999999999</v>
      </c>
      <c r="P436" s="85">
        <v>0.63139999999999996</v>
      </c>
      <c r="Q436" s="85">
        <v>0.60880000000000001</v>
      </c>
      <c r="R436" s="85">
        <v>0.56530000000000002</v>
      </c>
      <c r="S436" s="85">
        <v>0.5222</v>
      </c>
      <c r="T436" s="2">
        <f t="shared" si="12"/>
        <v>0.8</v>
      </c>
      <c r="U436" s="1">
        <f t="shared" si="13"/>
        <v>0</v>
      </c>
    </row>
    <row r="437" spans="1:21" x14ac:dyDescent="0.25">
      <c r="A437" s="92">
        <v>11088</v>
      </c>
      <c r="B437" s="83" t="s">
        <v>958</v>
      </c>
      <c r="C437" s="85" t="s">
        <v>3398</v>
      </c>
      <c r="D437" s="86">
        <v>2309</v>
      </c>
      <c r="E437" s="85">
        <v>40</v>
      </c>
      <c r="F437" s="87">
        <v>1226.2017000000001</v>
      </c>
      <c r="G437" s="90">
        <v>0.54039999999999999</v>
      </c>
      <c r="H437" s="85">
        <v>0.57279999999999998</v>
      </c>
      <c r="I437" s="85">
        <v>0.64100000000000001</v>
      </c>
      <c r="J437" s="85">
        <v>0.51119999999999999</v>
      </c>
      <c r="K437" s="85">
        <v>0.55500000000000005</v>
      </c>
      <c r="L437" s="85">
        <v>0.54169999999999996</v>
      </c>
      <c r="M437" s="85">
        <v>0.51600000000000001</v>
      </c>
      <c r="N437" s="85">
        <v>0.54390000000000005</v>
      </c>
      <c r="O437" s="85">
        <v>0.50170000000000003</v>
      </c>
      <c r="P437" s="85">
        <v>0.51780000000000004</v>
      </c>
      <c r="Q437" s="85">
        <v>0.52869999999999995</v>
      </c>
      <c r="R437" s="85">
        <v>0.5625</v>
      </c>
      <c r="S437" s="85">
        <v>0.52149999999999996</v>
      </c>
      <c r="T437" s="2">
        <f t="shared" si="12"/>
        <v>0.6</v>
      </c>
      <c r="U437" s="1">
        <f t="shared" si="13"/>
        <v>0</v>
      </c>
    </row>
    <row r="438" spans="1:21" ht="26.4" x14ac:dyDescent="0.25">
      <c r="A438" s="92">
        <v>11449</v>
      </c>
      <c r="B438" s="83" t="s">
        <v>961</v>
      </c>
      <c r="C438" s="85" t="s">
        <v>3399</v>
      </c>
      <c r="D438" s="86">
        <v>12105</v>
      </c>
      <c r="E438" s="85">
        <v>64</v>
      </c>
      <c r="F438" s="87">
        <v>9699.6201999999994</v>
      </c>
      <c r="G438" s="90">
        <v>0.80549999999999999</v>
      </c>
      <c r="H438" s="85">
        <v>0.85289999999999999</v>
      </c>
      <c r="I438" s="85">
        <v>0.82730000000000004</v>
      </c>
      <c r="J438" s="85">
        <v>0.82940000000000003</v>
      </c>
      <c r="K438" s="85">
        <v>0.88419999999999999</v>
      </c>
      <c r="L438" s="85">
        <v>0.78639999999999999</v>
      </c>
      <c r="M438" s="85">
        <v>0.82140000000000002</v>
      </c>
      <c r="N438" s="85">
        <v>0.86019999999999996</v>
      </c>
      <c r="O438" s="85">
        <v>0.81330000000000002</v>
      </c>
      <c r="P438" s="85">
        <v>0.72660000000000002</v>
      </c>
      <c r="Q438" s="85">
        <v>0.62680000000000002</v>
      </c>
      <c r="R438" s="85">
        <v>0.80500000000000005</v>
      </c>
      <c r="S438" s="85">
        <v>0.83309999999999995</v>
      </c>
      <c r="T438" s="2">
        <f t="shared" si="12"/>
        <v>0.8</v>
      </c>
      <c r="U438" s="1">
        <f t="shared" si="13"/>
        <v>1</v>
      </c>
    </row>
    <row r="439" spans="1:21" x14ac:dyDescent="0.25">
      <c r="A439" s="92">
        <v>28017</v>
      </c>
      <c r="B439" s="83" t="s">
        <v>980</v>
      </c>
      <c r="C439" s="85" t="s">
        <v>3400</v>
      </c>
      <c r="D439" s="86">
        <v>3002</v>
      </c>
      <c r="E439" s="85">
        <v>20</v>
      </c>
      <c r="F439" s="87">
        <v>1595.0527</v>
      </c>
      <c r="G439" s="90">
        <v>0.53490000000000004</v>
      </c>
      <c r="H439" s="85">
        <v>0.6159</v>
      </c>
      <c r="I439" s="85">
        <v>0.62490000000000001</v>
      </c>
      <c r="J439" s="85">
        <v>0.54759999999999998</v>
      </c>
      <c r="K439" s="85">
        <v>0.55279999999999996</v>
      </c>
      <c r="L439" s="85">
        <v>0.46400000000000002</v>
      </c>
      <c r="M439" s="85">
        <v>0.45200000000000001</v>
      </c>
      <c r="N439" s="85">
        <v>0.56459999999999999</v>
      </c>
      <c r="O439" s="85">
        <v>0.55349999999999999</v>
      </c>
      <c r="P439" s="85">
        <v>0.55800000000000005</v>
      </c>
      <c r="Q439" s="85">
        <v>0.52259999999999995</v>
      </c>
      <c r="R439" s="85">
        <v>0.4869</v>
      </c>
      <c r="S439" s="85">
        <v>0.51829999999999998</v>
      </c>
      <c r="T439" s="2">
        <f t="shared" si="12"/>
        <v>0.6</v>
      </c>
      <c r="U439" s="1">
        <f t="shared" si="13"/>
        <v>0</v>
      </c>
    </row>
    <row r="440" spans="1:21" x14ac:dyDescent="0.25">
      <c r="A440" s="92">
        <v>28789</v>
      </c>
      <c r="B440" s="83" t="s">
        <v>980</v>
      </c>
      <c r="C440" s="85" t="s">
        <v>3401</v>
      </c>
      <c r="D440" s="85">
        <v>0</v>
      </c>
      <c r="E440" s="85">
        <v>0</v>
      </c>
      <c r="F440" s="85">
        <v>0</v>
      </c>
      <c r="G440" s="143">
        <f>VLOOKUP($A440,ข้อมูลพื้นฐานรพ_สป_ณสค61!$C$2:$S$897,12,0)</f>
        <v>0</v>
      </c>
      <c r="H440" s="85">
        <v>0</v>
      </c>
      <c r="I440" s="85">
        <v>0</v>
      </c>
      <c r="J440" s="85">
        <v>0</v>
      </c>
      <c r="K440" s="85">
        <v>0</v>
      </c>
      <c r="L440" s="85">
        <v>0</v>
      </c>
      <c r="M440" s="85">
        <v>0</v>
      </c>
      <c r="N440" s="85">
        <v>0</v>
      </c>
      <c r="O440" s="85">
        <v>0</v>
      </c>
      <c r="P440" s="85">
        <v>0</v>
      </c>
      <c r="Q440" s="85">
        <v>0</v>
      </c>
      <c r="R440" s="85">
        <v>0</v>
      </c>
      <c r="S440" s="85">
        <v>0</v>
      </c>
      <c r="T440" s="2">
        <f t="shared" si="12"/>
        <v>0.6</v>
      </c>
      <c r="U440" s="1">
        <f t="shared" si="13"/>
        <v>0</v>
      </c>
    </row>
    <row r="441" spans="1:21" x14ac:dyDescent="0.25">
      <c r="A441" s="92">
        <v>28790</v>
      </c>
      <c r="B441" s="83" t="s">
        <v>980</v>
      </c>
      <c r="C441" s="85" t="s">
        <v>3402</v>
      </c>
      <c r="D441" s="85">
        <v>0</v>
      </c>
      <c r="E441" s="85">
        <v>0</v>
      </c>
      <c r="F441" s="85">
        <v>0</v>
      </c>
      <c r="G441" s="143">
        <f>VLOOKUP($A441,ข้อมูลพื้นฐานรพ_สป_ณสค61!$C$2:$S$897,12,0)</f>
        <v>0</v>
      </c>
      <c r="H441" s="85">
        <v>0</v>
      </c>
      <c r="I441" s="85">
        <v>0</v>
      </c>
      <c r="J441" s="85">
        <v>0</v>
      </c>
      <c r="K441" s="85">
        <v>0</v>
      </c>
      <c r="L441" s="85">
        <v>0</v>
      </c>
      <c r="M441" s="85">
        <v>0</v>
      </c>
      <c r="N441" s="85">
        <v>0</v>
      </c>
      <c r="O441" s="85">
        <v>0</v>
      </c>
      <c r="P441" s="85">
        <v>0</v>
      </c>
      <c r="Q441" s="85">
        <v>0</v>
      </c>
      <c r="R441" s="85">
        <v>0</v>
      </c>
      <c r="S441" s="85">
        <v>0</v>
      </c>
      <c r="T441" s="2">
        <f t="shared" si="12"/>
        <v>0.6</v>
      </c>
      <c r="U441" s="1">
        <f t="shared" si="13"/>
        <v>0</v>
      </c>
    </row>
    <row r="442" spans="1:21" x14ac:dyDescent="0.25">
      <c r="A442" s="92">
        <v>28791</v>
      </c>
      <c r="B442" s="83" t="s">
        <v>980</v>
      </c>
      <c r="C442" s="85" t="s">
        <v>3403</v>
      </c>
      <c r="D442" s="85">
        <v>1</v>
      </c>
      <c r="E442" s="85">
        <v>1</v>
      </c>
      <c r="F442" s="85">
        <v>0</v>
      </c>
      <c r="G442" s="143">
        <f>VLOOKUP($A442,ข้อมูลพื้นฐานรพ_สป_ณสค61!$C$2:$S$897,12,0)</f>
        <v>0</v>
      </c>
      <c r="H442" s="85">
        <v>0</v>
      </c>
      <c r="I442" s="85">
        <v>0</v>
      </c>
      <c r="J442" s="85">
        <v>0</v>
      </c>
      <c r="K442" s="85">
        <v>0</v>
      </c>
      <c r="L442" s="85">
        <v>0</v>
      </c>
      <c r="M442" s="85">
        <v>0</v>
      </c>
      <c r="N442" s="85">
        <v>0</v>
      </c>
      <c r="O442" s="85">
        <v>0</v>
      </c>
      <c r="P442" s="85">
        <v>0</v>
      </c>
      <c r="Q442" s="85">
        <v>0</v>
      </c>
      <c r="R442" s="85">
        <v>0</v>
      </c>
      <c r="S442" s="85">
        <v>0</v>
      </c>
      <c r="T442" s="2">
        <f t="shared" si="12"/>
        <v>0.6</v>
      </c>
      <c r="U442" s="1">
        <f t="shared" si="13"/>
        <v>0</v>
      </c>
    </row>
    <row r="443" spans="1:21" x14ac:dyDescent="0.25">
      <c r="A443" s="92">
        <v>10710</v>
      </c>
      <c r="B443" s="83" t="s">
        <v>950</v>
      </c>
      <c r="C443" s="85" t="s">
        <v>3462</v>
      </c>
      <c r="D443" s="86">
        <v>54583</v>
      </c>
      <c r="E443" s="86">
        <v>45251</v>
      </c>
      <c r="F443" s="85">
        <v>0</v>
      </c>
      <c r="G443" s="143">
        <f>VLOOKUP($A443,ข้อมูลพื้นฐานรพ_สป_ณสค61!$C$2:$S$897,12,0)</f>
        <v>1.65</v>
      </c>
      <c r="H443" s="85">
        <v>0</v>
      </c>
      <c r="I443" s="85">
        <v>0</v>
      </c>
      <c r="J443" s="85">
        <v>0</v>
      </c>
      <c r="K443" s="85">
        <v>0</v>
      </c>
      <c r="L443" s="85">
        <v>0</v>
      </c>
      <c r="M443" s="85">
        <v>0</v>
      </c>
      <c r="N443" s="85">
        <v>0</v>
      </c>
      <c r="O443" s="85">
        <v>0</v>
      </c>
      <c r="P443" s="85">
        <v>0</v>
      </c>
      <c r="Q443" s="85">
        <v>0</v>
      </c>
      <c r="R443" s="85">
        <v>0</v>
      </c>
      <c r="S443" s="85">
        <v>0</v>
      </c>
      <c r="T443" s="2">
        <f t="shared" si="12"/>
        <v>1.6</v>
      </c>
      <c r="U443" s="1">
        <f t="shared" si="13"/>
        <v>1</v>
      </c>
    </row>
    <row r="444" spans="1:21" x14ac:dyDescent="0.25">
      <c r="A444" s="92">
        <v>11089</v>
      </c>
      <c r="B444" s="83" t="s">
        <v>958</v>
      </c>
      <c r="C444" s="85" t="s">
        <v>3463</v>
      </c>
      <c r="D444" s="86">
        <v>3153</v>
      </c>
      <c r="E444" s="85">
        <v>519</v>
      </c>
      <c r="F444" s="87">
        <v>1481.1106</v>
      </c>
      <c r="G444" s="90">
        <v>0.56230000000000002</v>
      </c>
      <c r="H444" s="85">
        <v>0.55449999999999999</v>
      </c>
      <c r="I444" s="85">
        <v>0.57220000000000004</v>
      </c>
      <c r="J444" s="85">
        <v>0.5857</v>
      </c>
      <c r="K444" s="85">
        <v>0.54349999999999998</v>
      </c>
      <c r="L444" s="85">
        <v>0.54210000000000003</v>
      </c>
      <c r="M444" s="85">
        <v>0.39539999999999997</v>
      </c>
      <c r="N444" s="85">
        <v>0.5746</v>
      </c>
      <c r="O444" s="85">
        <v>0.65559999999999996</v>
      </c>
      <c r="P444" s="85">
        <v>0.4995</v>
      </c>
      <c r="Q444" s="85">
        <v>0.56740000000000002</v>
      </c>
      <c r="R444" s="85">
        <v>0.66479999999999995</v>
      </c>
      <c r="S444" s="85">
        <v>5.4300000000000001E-2</v>
      </c>
      <c r="T444" s="2">
        <f t="shared" si="12"/>
        <v>0.6</v>
      </c>
      <c r="U444" s="1">
        <f t="shared" si="13"/>
        <v>0</v>
      </c>
    </row>
    <row r="445" spans="1:21" x14ac:dyDescent="0.25">
      <c r="A445" s="92">
        <v>11090</v>
      </c>
      <c r="B445" s="83" t="s">
        <v>958</v>
      </c>
      <c r="C445" s="85" t="s">
        <v>3464</v>
      </c>
      <c r="D445" s="86">
        <v>2243</v>
      </c>
      <c r="E445" s="85">
        <v>50</v>
      </c>
      <c r="F445" s="87">
        <v>1268.8126</v>
      </c>
      <c r="G445" s="90">
        <v>0.5786</v>
      </c>
      <c r="H445" s="85">
        <v>0.48830000000000001</v>
      </c>
      <c r="I445" s="85">
        <v>0.53749999999999998</v>
      </c>
      <c r="J445" s="85">
        <v>0.44690000000000002</v>
      </c>
      <c r="K445" s="85">
        <v>0.49120000000000003</v>
      </c>
      <c r="L445" s="85">
        <v>0.45140000000000002</v>
      </c>
      <c r="M445" s="85">
        <v>0.54090000000000005</v>
      </c>
      <c r="N445" s="85">
        <v>0.68</v>
      </c>
      <c r="O445" s="85">
        <v>0.51149999999999995</v>
      </c>
      <c r="P445" s="85">
        <v>0.6391</v>
      </c>
      <c r="Q445" s="85">
        <v>0.628</v>
      </c>
      <c r="R445" s="85">
        <v>0.71440000000000003</v>
      </c>
      <c r="S445" s="85">
        <v>0.70340000000000003</v>
      </c>
      <c r="T445" s="2">
        <f t="shared" si="12"/>
        <v>0.6</v>
      </c>
      <c r="U445" s="1">
        <f t="shared" si="13"/>
        <v>0</v>
      </c>
    </row>
    <row r="446" spans="1:21" x14ac:dyDescent="0.25">
      <c r="A446" s="92">
        <v>11091</v>
      </c>
      <c r="B446" s="83" t="s">
        <v>958</v>
      </c>
      <c r="C446" s="85" t="s">
        <v>3465</v>
      </c>
      <c r="D446" s="86">
        <v>8200</v>
      </c>
      <c r="E446" s="85">
        <v>0</v>
      </c>
      <c r="F446" s="85">
        <v>0</v>
      </c>
      <c r="G446" s="143">
        <f>VLOOKUP($A446,ข้อมูลพื้นฐานรพ_สป_ณสค61!$C$2:$S$897,12,0)</f>
        <v>0.67889999999999995</v>
      </c>
      <c r="H446" s="85">
        <v>0</v>
      </c>
      <c r="I446" s="85">
        <v>0</v>
      </c>
      <c r="J446" s="85">
        <v>0</v>
      </c>
      <c r="K446" s="85">
        <v>0</v>
      </c>
      <c r="L446" s="85">
        <v>0</v>
      </c>
      <c r="M446" s="85">
        <v>0</v>
      </c>
      <c r="N446" s="85">
        <v>0</v>
      </c>
      <c r="O446" s="85">
        <v>0</v>
      </c>
      <c r="P446" s="85">
        <v>0</v>
      </c>
      <c r="Q446" s="85">
        <v>0</v>
      </c>
      <c r="R446" s="85">
        <v>0</v>
      </c>
      <c r="S446" s="85">
        <v>0</v>
      </c>
      <c r="T446" s="2">
        <f t="shared" si="12"/>
        <v>0.6</v>
      </c>
      <c r="U446" s="1">
        <f t="shared" si="13"/>
        <v>1</v>
      </c>
    </row>
    <row r="447" spans="1:21" x14ac:dyDescent="0.25">
      <c r="A447" s="92">
        <v>11092</v>
      </c>
      <c r="B447" s="83" t="s">
        <v>954</v>
      </c>
      <c r="C447" s="85" t="s">
        <v>3466</v>
      </c>
      <c r="D447" s="86">
        <v>9544</v>
      </c>
      <c r="E447" s="85">
        <v>44</v>
      </c>
      <c r="F447" s="87">
        <v>4750.4004999999997</v>
      </c>
      <c r="G447" s="90">
        <v>0.5</v>
      </c>
      <c r="H447" s="85">
        <v>0.69199999999999995</v>
      </c>
      <c r="I447" s="85">
        <v>0.66620000000000001</v>
      </c>
      <c r="J447" s="85">
        <v>0.62719999999999998</v>
      </c>
      <c r="K447" s="85">
        <v>0.54179999999999995</v>
      </c>
      <c r="L447" s="85">
        <v>0.4415</v>
      </c>
      <c r="M447" s="85">
        <v>0.52100000000000002</v>
      </c>
      <c r="N447" s="85">
        <v>0.59530000000000005</v>
      </c>
      <c r="O447" s="85">
        <v>0.53420000000000001</v>
      </c>
      <c r="P447" s="85">
        <v>0.42799999999999999</v>
      </c>
      <c r="Q447" s="85">
        <v>0.39229999999999998</v>
      </c>
      <c r="R447" s="85">
        <v>0.33260000000000001</v>
      </c>
      <c r="S447" s="85">
        <v>0.51039999999999996</v>
      </c>
      <c r="T447" s="2">
        <f t="shared" si="12"/>
        <v>0.6</v>
      </c>
      <c r="U447" s="1">
        <f t="shared" si="13"/>
        <v>0</v>
      </c>
    </row>
    <row r="448" spans="1:21" x14ac:dyDescent="0.25">
      <c r="A448" s="92">
        <v>11093</v>
      </c>
      <c r="B448" s="83" t="s">
        <v>958</v>
      </c>
      <c r="C448" s="85" t="s">
        <v>3467</v>
      </c>
      <c r="D448" s="86">
        <v>2502</v>
      </c>
      <c r="E448" s="85">
        <v>143</v>
      </c>
      <c r="F448" s="85">
        <v>836.0163</v>
      </c>
      <c r="G448" s="90">
        <v>0.35439999999999999</v>
      </c>
      <c r="H448" s="85">
        <v>0.53149999999999997</v>
      </c>
      <c r="I448" s="85">
        <v>0.59379999999999999</v>
      </c>
      <c r="J448" s="85">
        <v>0.58899999999999997</v>
      </c>
      <c r="K448" s="85">
        <v>0.4904</v>
      </c>
      <c r="L448" s="85">
        <v>0.34420000000000001</v>
      </c>
      <c r="M448" s="85">
        <v>0.23530000000000001</v>
      </c>
      <c r="N448" s="85">
        <v>0.34189999999999998</v>
      </c>
      <c r="O448" s="85">
        <v>0.21679999999999999</v>
      </c>
      <c r="P448" s="85">
        <v>0.29970000000000002</v>
      </c>
      <c r="Q448" s="85">
        <v>0.16700000000000001</v>
      </c>
      <c r="R448" s="85">
        <v>0.30780000000000002</v>
      </c>
      <c r="S448" s="85">
        <v>9.7799999999999998E-2</v>
      </c>
      <c r="T448" s="2">
        <f t="shared" si="12"/>
        <v>0.6</v>
      </c>
      <c r="U448" s="1">
        <f t="shared" si="13"/>
        <v>0</v>
      </c>
    </row>
    <row r="449" spans="1:21" x14ac:dyDescent="0.25">
      <c r="A449" s="92">
        <v>11094</v>
      </c>
      <c r="B449" s="83" t="s">
        <v>980</v>
      </c>
      <c r="C449" s="85" t="s">
        <v>3468</v>
      </c>
      <c r="D449" s="86">
        <v>1120</v>
      </c>
      <c r="E449" s="85">
        <v>1</v>
      </c>
      <c r="F449" s="85">
        <v>574.47519999999997</v>
      </c>
      <c r="G449" s="90">
        <v>0.51339999999999997</v>
      </c>
      <c r="H449" s="85">
        <v>0.51739999999999997</v>
      </c>
      <c r="I449" s="85">
        <v>0.53439999999999999</v>
      </c>
      <c r="J449" s="85">
        <v>0.42270000000000002</v>
      </c>
      <c r="K449" s="85">
        <v>0.53520000000000001</v>
      </c>
      <c r="L449" s="85">
        <v>0.52980000000000005</v>
      </c>
      <c r="M449" s="85">
        <v>0.53539999999999999</v>
      </c>
      <c r="N449" s="85">
        <v>0.4975</v>
      </c>
      <c r="O449" s="85">
        <v>0.49909999999999999</v>
      </c>
      <c r="P449" s="85">
        <v>0.47770000000000001</v>
      </c>
      <c r="Q449" s="85">
        <v>0.49049999999999999</v>
      </c>
      <c r="R449" s="85">
        <v>0.57740000000000002</v>
      </c>
      <c r="S449" s="85">
        <v>0.53369999999999995</v>
      </c>
      <c r="T449" s="2">
        <f t="shared" si="12"/>
        <v>0.6</v>
      </c>
      <c r="U449" s="1">
        <f t="shared" si="13"/>
        <v>0</v>
      </c>
    </row>
    <row r="450" spans="1:21" x14ac:dyDescent="0.25">
      <c r="A450" s="92">
        <v>11095</v>
      </c>
      <c r="B450" s="83" t="s">
        <v>987</v>
      </c>
      <c r="C450" s="85" t="s">
        <v>3469</v>
      </c>
      <c r="D450" s="86">
        <v>14059</v>
      </c>
      <c r="E450" s="86">
        <v>1199</v>
      </c>
      <c r="F450" s="87">
        <v>11228.520399999999</v>
      </c>
      <c r="G450" s="90">
        <v>0.87309999999999999</v>
      </c>
      <c r="H450" s="85">
        <v>0.92979999999999996</v>
      </c>
      <c r="I450" s="85">
        <v>0.89549999999999996</v>
      </c>
      <c r="J450" s="85">
        <v>0.94699999999999995</v>
      </c>
      <c r="K450" s="85">
        <v>0.87980000000000003</v>
      </c>
      <c r="L450" s="85">
        <v>0.81</v>
      </c>
      <c r="M450" s="85">
        <v>0.89600000000000002</v>
      </c>
      <c r="N450" s="85">
        <v>0.88370000000000004</v>
      </c>
      <c r="O450" s="85">
        <v>0.88959999999999995</v>
      </c>
      <c r="P450" s="85">
        <v>0.83189999999999997</v>
      </c>
      <c r="Q450" s="85">
        <v>0.80779999999999996</v>
      </c>
      <c r="R450" s="85">
        <v>0.87580000000000002</v>
      </c>
      <c r="S450" s="85">
        <v>0.77559999999999996</v>
      </c>
      <c r="T450" s="2">
        <f t="shared" si="12"/>
        <v>1</v>
      </c>
      <c r="U450" s="1">
        <f t="shared" si="13"/>
        <v>0</v>
      </c>
    </row>
    <row r="451" spans="1:21" x14ac:dyDescent="0.25">
      <c r="A451" s="92">
        <v>11096</v>
      </c>
      <c r="B451" s="83" t="s">
        <v>958</v>
      </c>
      <c r="C451" s="85" t="s">
        <v>3470</v>
      </c>
      <c r="D451" s="86">
        <v>3539</v>
      </c>
      <c r="E451" s="85">
        <v>579</v>
      </c>
      <c r="F451" s="87">
        <v>1418.1927000000001</v>
      </c>
      <c r="G451" s="90">
        <v>0.47910000000000003</v>
      </c>
      <c r="H451" s="85">
        <v>0.60189999999999999</v>
      </c>
      <c r="I451" s="85">
        <v>0.5756</v>
      </c>
      <c r="J451" s="85">
        <v>0.37659999999999999</v>
      </c>
      <c r="K451" s="85">
        <v>0.42570000000000002</v>
      </c>
      <c r="L451" s="85">
        <v>0.53759999999999997</v>
      </c>
      <c r="M451" s="85">
        <v>0.51880000000000004</v>
      </c>
      <c r="N451" s="85">
        <v>0.53669999999999995</v>
      </c>
      <c r="O451" s="85">
        <v>0.56159999999999999</v>
      </c>
      <c r="P451" s="85">
        <v>0.49170000000000003</v>
      </c>
      <c r="Q451" s="85">
        <v>0.10970000000000001</v>
      </c>
      <c r="R451" s="85">
        <v>0.52939999999999998</v>
      </c>
      <c r="S451" s="85">
        <v>0.49440000000000001</v>
      </c>
      <c r="T451" s="2">
        <f t="shared" si="12"/>
        <v>0.6</v>
      </c>
      <c r="U451" s="1">
        <f t="shared" si="13"/>
        <v>0</v>
      </c>
    </row>
    <row r="452" spans="1:21" x14ac:dyDescent="0.25">
      <c r="A452" s="92">
        <v>11097</v>
      </c>
      <c r="B452" s="83" t="s">
        <v>954</v>
      </c>
      <c r="C452" s="85" t="s">
        <v>3471</v>
      </c>
      <c r="D452" s="86">
        <v>4973</v>
      </c>
      <c r="E452" s="85">
        <v>150</v>
      </c>
      <c r="F452" s="87">
        <v>3071.9079999999999</v>
      </c>
      <c r="G452" s="90">
        <v>0.63690000000000002</v>
      </c>
      <c r="H452" s="85">
        <v>0.61309999999999998</v>
      </c>
      <c r="I452" s="85">
        <v>0.65469999999999995</v>
      </c>
      <c r="J452" s="85">
        <v>0.58540000000000003</v>
      </c>
      <c r="K452" s="85">
        <v>0.62319999999999998</v>
      </c>
      <c r="L452" s="85">
        <v>0.6956</v>
      </c>
      <c r="M452" s="85">
        <v>0.63429999999999997</v>
      </c>
      <c r="N452" s="85">
        <v>0.64780000000000004</v>
      </c>
      <c r="O452" s="85">
        <v>0.66610000000000003</v>
      </c>
      <c r="P452" s="85">
        <v>0.62450000000000006</v>
      </c>
      <c r="Q452" s="85">
        <v>0.61599999999999999</v>
      </c>
      <c r="R452" s="85">
        <v>0.6714</v>
      </c>
      <c r="S452" s="85">
        <v>0.59119999999999995</v>
      </c>
      <c r="T452" s="2">
        <f t="shared" ref="T452:T515" si="14">VLOOKUP($B452,$W$3:$AF$10,10,0)</f>
        <v>0.6</v>
      </c>
      <c r="U452" s="1">
        <f t="shared" ref="U452:U515" si="15">IF(G452&gt;=T452,1,0)</f>
        <v>1</v>
      </c>
    </row>
    <row r="453" spans="1:21" x14ac:dyDescent="0.25">
      <c r="A453" s="92">
        <v>11098</v>
      </c>
      <c r="B453" s="83" t="s">
        <v>954</v>
      </c>
      <c r="C453" s="85" t="s">
        <v>3472</v>
      </c>
      <c r="D453" s="86">
        <v>8008</v>
      </c>
      <c r="E453" s="85">
        <v>17</v>
      </c>
      <c r="F453" s="87">
        <v>4766.0775999999996</v>
      </c>
      <c r="G453" s="90">
        <v>0.59640000000000004</v>
      </c>
      <c r="H453" s="85">
        <v>0.60880000000000001</v>
      </c>
      <c r="I453" s="85">
        <v>0.56720000000000004</v>
      </c>
      <c r="J453" s="85">
        <v>0.61209999999999998</v>
      </c>
      <c r="K453" s="85">
        <v>0.60340000000000005</v>
      </c>
      <c r="L453" s="85">
        <v>0.55910000000000004</v>
      </c>
      <c r="M453" s="85">
        <v>0.57899999999999996</v>
      </c>
      <c r="N453" s="85">
        <v>0.59650000000000003</v>
      </c>
      <c r="O453" s="85">
        <v>0.59389999999999998</v>
      </c>
      <c r="P453" s="85">
        <v>0.61929999999999996</v>
      </c>
      <c r="Q453" s="85">
        <v>0.57650000000000001</v>
      </c>
      <c r="R453" s="85">
        <v>0.61080000000000001</v>
      </c>
      <c r="S453" s="85">
        <v>0.62480000000000002</v>
      </c>
      <c r="T453" s="2">
        <f t="shared" si="14"/>
        <v>0.6</v>
      </c>
      <c r="U453" s="1">
        <f t="shared" si="15"/>
        <v>0</v>
      </c>
    </row>
    <row r="454" spans="1:21" x14ac:dyDescent="0.25">
      <c r="A454" s="92">
        <v>11099</v>
      </c>
      <c r="B454" s="83" t="s">
        <v>958</v>
      </c>
      <c r="C454" s="85" t="s">
        <v>3473</v>
      </c>
      <c r="D454" s="86">
        <v>3130</v>
      </c>
      <c r="E454" s="85">
        <v>17</v>
      </c>
      <c r="F454" s="87">
        <v>1583.1884</v>
      </c>
      <c r="G454" s="90">
        <v>0.50860000000000005</v>
      </c>
      <c r="H454" s="85">
        <v>0.50929999999999997</v>
      </c>
      <c r="I454" s="85">
        <v>0.45700000000000002</v>
      </c>
      <c r="J454" s="85">
        <v>0.56010000000000004</v>
      </c>
      <c r="K454" s="85">
        <v>0.50349999999999995</v>
      </c>
      <c r="L454" s="85">
        <v>0.53590000000000004</v>
      </c>
      <c r="M454" s="85">
        <v>0.50929999999999997</v>
      </c>
      <c r="N454" s="85">
        <v>0.50209999999999999</v>
      </c>
      <c r="O454" s="85">
        <v>0.58799999999999997</v>
      </c>
      <c r="P454" s="85">
        <v>0.4592</v>
      </c>
      <c r="Q454" s="85">
        <v>0.57140000000000002</v>
      </c>
      <c r="R454" s="85">
        <v>0.38769999999999999</v>
      </c>
      <c r="S454" s="85">
        <v>0.50190000000000001</v>
      </c>
      <c r="T454" s="2">
        <f t="shared" si="14"/>
        <v>0.6</v>
      </c>
      <c r="U454" s="1">
        <f t="shared" si="15"/>
        <v>0</v>
      </c>
    </row>
    <row r="455" spans="1:21" x14ac:dyDescent="0.25">
      <c r="A455" s="92">
        <v>11100</v>
      </c>
      <c r="B455" s="83" t="s">
        <v>958</v>
      </c>
      <c r="C455" s="85" t="s">
        <v>3474</v>
      </c>
      <c r="D455" s="86">
        <v>2341</v>
      </c>
      <c r="E455" s="85">
        <v>172</v>
      </c>
      <c r="F455" s="87">
        <v>1148.2346</v>
      </c>
      <c r="G455" s="90">
        <v>0.52939999999999998</v>
      </c>
      <c r="H455" s="85">
        <v>0.47970000000000002</v>
      </c>
      <c r="I455" s="85">
        <v>0.48920000000000002</v>
      </c>
      <c r="J455" s="85">
        <v>0.52790000000000004</v>
      </c>
      <c r="K455" s="85">
        <v>0.52939999999999998</v>
      </c>
      <c r="L455" s="85">
        <v>0.43240000000000001</v>
      </c>
      <c r="M455" s="85">
        <v>0.4879</v>
      </c>
      <c r="N455" s="85">
        <v>0.50060000000000004</v>
      </c>
      <c r="O455" s="85">
        <v>0.47470000000000001</v>
      </c>
      <c r="P455" s="85">
        <v>0.46200000000000002</v>
      </c>
      <c r="Q455" s="85">
        <v>0.50229999999999997</v>
      </c>
      <c r="R455" s="85">
        <v>0.50729999999999997</v>
      </c>
      <c r="S455" s="85">
        <v>0.47399999999999998</v>
      </c>
      <c r="T455" s="2">
        <f t="shared" si="14"/>
        <v>0.6</v>
      </c>
      <c r="U455" s="1">
        <f t="shared" si="15"/>
        <v>0</v>
      </c>
    </row>
    <row r="456" spans="1:21" x14ac:dyDescent="0.25">
      <c r="A456" s="92">
        <v>11101</v>
      </c>
      <c r="B456" s="83" t="s">
        <v>958</v>
      </c>
      <c r="C456" s="85" t="s">
        <v>3475</v>
      </c>
      <c r="D456" s="86">
        <v>4098</v>
      </c>
      <c r="E456" s="85">
        <v>76</v>
      </c>
      <c r="F456" s="87">
        <v>2105.7433000000001</v>
      </c>
      <c r="G456" s="90">
        <v>0.52359999999999995</v>
      </c>
      <c r="H456" s="85">
        <v>0.68840000000000001</v>
      </c>
      <c r="I456" s="85">
        <v>0.54369999999999996</v>
      </c>
      <c r="J456" s="85">
        <v>0.4798</v>
      </c>
      <c r="K456" s="85">
        <v>0.52710000000000001</v>
      </c>
      <c r="L456" s="85">
        <v>0.46379999999999999</v>
      </c>
      <c r="M456" s="85">
        <v>0.52470000000000006</v>
      </c>
      <c r="N456" s="85">
        <v>0.53320000000000001</v>
      </c>
      <c r="O456" s="85">
        <v>0.52600000000000002</v>
      </c>
      <c r="P456" s="85">
        <v>0.52759999999999996</v>
      </c>
      <c r="Q456" s="85">
        <v>0.54790000000000005</v>
      </c>
      <c r="R456" s="85">
        <v>0.45590000000000003</v>
      </c>
      <c r="S456" s="85">
        <v>0.43519999999999998</v>
      </c>
      <c r="T456" s="2">
        <f t="shared" si="14"/>
        <v>0.6</v>
      </c>
      <c r="U456" s="1">
        <f t="shared" si="15"/>
        <v>0</v>
      </c>
    </row>
    <row r="457" spans="1:21" x14ac:dyDescent="0.25">
      <c r="A457" s="92">
        <v>11102</v>
      </c>
      <c r="B457" s="83" t="s">
        <v>958</v>
      </c>
      <c r="C457" s="85" t="s">
        <v>3476</v>
      </c>
      <c r="D457" s="86">
        <v>2124</v>
      </c>
      <c r="E457" s="85">
        <v>2</v>
      </c>
      <c r="F457" s="87">
        <v>1274.607</v>
      </c>
      <c r="G457" s="90">
        <v>0.60070000000000001</v>
      </c>
      <c r="H457" s="85">
        <v>0.61929999999999996</v>
      </c>
      <c r="I457" s="85">
        <v>0.58689999999999998</v>
      </c>
      <c r="J457" s="85">
        <v>0.52529999999999999</v>
      </c>
      <c r="K457" s="85">
        <v>0.66710000000000003</v>
      </c>
      <c r="L457" s="85">
        <v>0.60780000000000001</v>
      </c>
      <c r="M457" s="85">
        <v>0.65639999999999998</v>
      </c>
      <c r="N457" s="85">
        <v>0.64659999999999995</v>
      </c>
      <c r="O457" s="85">
        <v>0.57399999999999995</v>
      </c>
      <c r="P457" s="85">
        <v>0.65339999999999998</v>
      </c>
      <c r="Q457" s="85">
        <v>0.67259999999999998</v>
      </c>
      <c r="R457" s="85">
        <v>0.53759999999999997</v>
      </c>
      <c r="S457" s="85">
        <v>0.49280000000000002</v>
      </c>
      <c r="T457" s="2">
        <f t="shared" si="14"/>
        <v>0.6</v>
      </c>
      <c r="U457" s="1">
        <f t="shared" si="15"/>
        <v>1</v>
      </c>
    </row>
    <row r="458" spans="1:21" x14ac:dyDescent="0.25">
      <c r="A458" s="92">
        <v>11103</v>
      </c>
      <c r="B458" s="83" t="s">
        <v>958</v>
      </c>
      <c r="C458" s="85" t="s">
        <v>3477</v>
      </c>
      <c r="D458" s="86">
        <v>2002</v>
      </c>
      <c r="E458" s="85">
        <v>259</v>
      </c>
      <c r="F458" s="85">
        <v>90.765100000000004</v>
      </c>
      <c r="G458" s="90">
        <v>5.21E-2</v>
      </c>
      <c r="H458" s="85">
        <v>4.02E-2</v>
      </c>
      <c r="I458" s="85">
        <v>0.1171</v>
      </c>
      <c r="J458" s="85">
        <v>0</v>
      </c>
      <c r="K458" s="85">
        <v>9.9699999999999997E-2</v>
      </c>
      <c r="L458" s="85">
        <v>5.8700000000000002E-2</v>
      </c>
      <c r="M458" s="85">
        <v>1.9599999999999999E-2</v>
      </c>
      <c r="N458" s="85">
        <v>6.1100000000000002E-2</v>
      </c>
      <c r="O458" s="85">
        <v>0.1215</v>
      </c>
      <c r="P458" s="85">
        <v>0.17219999999999999</v>
      </c>
      <c r="Q458" s="85">
        <v>4.5999999999999999E-3</v>
      </c>
      <c r="R458" s="85">
        <v>3.8699999999999998E-2</v>
      </c>
      <c r="S458" s="85">
        <v>0.1232</v>
      </c>
      <c r="T458" s="2">
        <f t="shared" si="14"/>
        <v>0.6</v>
      </c>
      <c r="U458" s="1">
        <f t="shared" si="15"/>
        <v>0</v>
      </c>
    </row>
    <row r="459" spans="1:21" ht="26.4" x14ac:dyDescent="0.25">
      <c r="A459" s="92">
        <v>11450</v>
      </c>
      <c r="B459" s="83" t="s">
        <v>987</v>
      </c>
      <c r="C459" s="85" t="s">
        <v>3478</v>
      </c>
      <c r="D459" s="86">
        <v>22455</v>
      </c>
      <c r="E459" s="86">
        <v>4026</v>
      </c>
      <c r="F459" s="87">
        <v>18334.619299999998</v>
      </c>
      <c r="G459" s="90">
        <v>0.99490000000000001</v>
      </c>
      <c r="H459" s="85">
        <v>1.0823</v>
      </c>
      <c r="I459" s="85">
        <v>1.1301000000000001</v>
      </c>
      <c r="J459" s="85">
        <v>1.0965</v>
      </c>
      <c r="K459" s="85">
        <v>1.1637</v>
      </c>
      <c r="L459" s="85">
        <v>0.95230000000000004</v>
      </c>
      <c r="M459" s="85">
        <v>0.91659999999999997</v>
      </c>
      <c r="N459" s="85">
        <v>1.0601</v>
      </c>
      <c r="O459" s="85">
        <v>0.94279999999999997</v>
      </c>
      <c r="P459" s="85">
        <v>0.86460000000000004</v>
      </c>
      <c r="Q459" s="85">
        <v>0.91300000000000003</v>
      </c>
      <c r="R459" s="85">
        <v>0.94220000000000004</v>
      </c>
      <c r="S459" s="85">
        <v>0.95660000000000001</v>
      </c>
      <c r="T459" s="2">
        <f t="shared" si="14"/>
        <v>1</v>
      </c>
      <c r="U459" s="1">
        <f t="shared" si="15"/>
        <v>0</v>
      </c>
    </row>
    <row r="460" spans="1:21" x14ac:dyDescent="0.25">
      <c r="A460" s="92">
        <v>21323</v>
      </c>
      <c r="B460" s="83" t="s">
        <v>958</v>
      </c>
      <c r="C460" s="85" t="s">
        <v>3479</v>
      </c>
      <c r="D460" s="86">
        <v>1925</v>
      </c>
      <c r="E460" s="85">
        <v>0</v>
      </c>
      <c r="F460" s="87">
        <v>1103.0372</v>
      </c>
      <c r="G460" s="90">
        <v>0.57299999999999995</v>
      </c>
      <c r="H460" s="85">
        <v>0.45500000000000002</v>
      </c>
      <c r="I460" s="85">
        <v>0.61429999999999996</v>
      </c>
      <c r="J460" s="85">
        <v>0.60960000000000003</v>
      </c>
      <c r="K460" s="85">
        <v>0.53610000000000002</v>
      </c>
      <c r="L460" s="85">
        <v>0.50519999999999998</v>
      </c>
      <c r="M460" s="85">
        <v>0.61639999999999995</v>
      </c>
      <c r="N460" s="85">
        <v>0.53469999999999995</v>
      </c>
      <c r="O460" s="85">
        <v>0.54469999999999996</v>
      </c>
      <c r="P460" s="85">
        <v>0.6169</v>
      </c>
      <c r="Q460" s="85">
        <v>0.58260000000000001</v>
      </c>
      <c r="R460" s="85">
        <v>0.67100000000000004</v>
      </c>
      <c r="S460" s="85">
        <v>0.60660000000000003</v>
      </c>
      <c r="T460" s="2">
        <f t="shared" si="14"/>
        <v>0.6</v>
      </c>
      <c r="U460" s="1">
        <f t="shared" si="15"/>
        <v>0</v>
      </c>
    </row>
    <row r="461" spans="1:21" x14ac:dyDescent="0.25">
      <c r="A461" s="92">
        <v>10711</v>
      </c>
      <c r="B461" s="83" t="s">
        <v>1013</v>
      </c>
      <c r="C461" s="85" t="s">
        <v>3480</v>
      </c>
      <c r="D461" s="86">
        <v>33579</v>
      </c>
      <c r="E461" s="85">
        <v>418</v>
      </c>
      <c r="F461" s="87">
        <v>27134.519400000001</v>
      </c>
      <c r="G461" s="90">
        <v>0.81830000000000003</v>
      </c>
      <c r="H461" s="85">
        <v>0.99570000000000003</v>
      </c>
      <c r="I461" s="85">
        <v>1.1518999999999999</v>
      </c>
      <c r="J461" s="85">
        <v>0.97829999999999995</v>
      </c>
      <c r="K461" s="85">
        <v>0.99070000000000003</v>
      </c>
      <c r="L461" s="85">
        <v>0.90639999999999998</v>
      </c>
      <c r="M461" s="85">
        <v>0.87649999999999995</v>
      </c>
      <c r="N461" s="85">
        <v>0.93579999999999997</v>
      </c>
      <c r="O461" s="85">
        <v>0.9849</v>
      </c>
      <c r="P461" s="85">
        <v>0.87519999999999998</v>
      </c>
      <c r="Q461" s="85">
        <v>0.80079999999999996</v>
      </c>
      <c r="R461" s="85">
        <v>2.5999999999999999E-3</v>
      </c>
      <c r="S461" s="85">
        <v>5.0000000000000001E-4</v>
      </c>
      <c r="T461" s="2">
        <f t="shared" si="14"/>
        <v>1.2</v>
      </c>
      <c r="U461" s="1">
        <f t="shared" si="15"/>
        <v>0</v>
      </c>
    </row>
    <row r="462" spans="1:21" x14ac:dyDescent="0.25">
      <c r="A462" s="92">
        <v>11104</v>
      </c>
      <c r="B462" s="83" t="s">
        <v>958</v>
      </c>
      <c r="C462" s="85" t="s">
        <v>3481</v>
      </c>
      <c r="D462" s="86">
        <v>2556</v>
      </c>
      <c r="E462" s="85">
        <v>2</v>
      </c>
      <c r="F462" s="87">
        <v>1344.5924</v>
      </c>
      <c r="G462" s="90">
        <v>0.52649999999999997</v>
      </c>
      <c r="H462" s="85">
        <v>0.57040000000000002</v>
      </c>
      <c r="I462" s="85">
        <v>0.54679999999999995</v>
      </c>
      <c r="J462" s="85">
        <v>0.54169999999999996</v>
      </c>
      <c r="K462" s="85">
        <v>0.54749999999999999</v>
      </c>
      <c r="L462" s="85">
        <v>0.52200000000000002</v>
      </c>
      <c r="M462" s="85">
        <v>0.53369999999999995</v>
      </c>
      <c r="N462" s="85">
        <v>0.4778</v>
      </c>
      <c r="O462" s="85">
        <v>0.53800000000000003</v>
      </c>
      <c r="P462" s="85">
        <v>0.48909999999999998</v>
      </c>
      <c r="Q462" s="85">
        <v>0.5282</v>
      </c>
      <c r="R462" s="85">
        <v>0.49230000000000002</v>
      </c>
      <c r="S462" s="85">
        <v>0.5181</v>
      </c>
      <c r="T462" s="2">
        <f t="shared" si="14"/>
        <v>0.6</v>
      </c>
      <c r="U462" s="1">
        <f t="shared" si="15"/>
        <v>0</v>
      </c>
    </row>
    <row r="463" spans="1:21" x14ac:dyDescent="0.25">
      <c r="A463" s="92">
        <v>11105</v>
      </c>
      <c r="B463" s="83" t="s">
        <v>958</v>
      </c>
      <c r="C463" s="85" t="s">
        <v>3482</v>
      </c>
      <c r="D463" s="86">
        <v>3497</v>
      </c>
      <c r="E463" s="85">
        <v>37</v>
      </c>
      <c r="F463" s="87">
        <v>1013.1512</v>
      </c>
      <c r="G463" s="90">
        <v>0.2928</v>
      </c>
      <c r="H463" s="85">
        <v>0.45</v>
      </c>
      <c r="I463" s="85">
        <v>0.47539999999999999</v>
      </c>
      <c r="J463" s="85">
        <v>0.5121</v>
      </c>
      <c r="K463" s="85">
        <v>0.40439999999999998</v>
      </c>
      <c r="L463" s="85">
        <v>0.25769999999999998</v>
      </c>
      <c r="M463" s="85">
        <v>0.2838</v>
      </c>
      <c r="N463" s="85">
        <v>0.3135</v>
      </c>
      <c r="O463" s="85">
        <v>0.22090000000000001</v>
      </c>
      <c r="P463" s="85">
        <v>6.9500000000000006E-2</v>
      </c>
      <c r="Q463" s="85">
        <v>0.15459999999999999</v>
      </c>
      <c r="R463" s="85">
        <v>4.7899999999999998E-2</v>
      </c>
      <c r="S463" s="85">
        <v>0.19350000000000001</v>
      </c>
      <c r="T463" s="2">
        <f t="shared" si="14"/>
        <v>0.6</v>
      </c>
      <c r="U463" s="1">
        <f t="shared" si="15"/>
        <v>0</v>
      </c>
    </row>
    <row r="464" spans="1:21" x14ac:dyDescent="0.25">
      <c r="A464" s="92">
        <v>11106</v>
      </c>
      <c r="B464" s="83" t="s">
        <v>958</v>
      </c>
      <c r="C464" s="85" t="s">
        <v>3483</v>
      </c>
      <c r="D464" s="86">
        <v>2707</v>
      </c>
      <c r="E464" s="85">
        <v>8</v>
      </c>
      <c r="F464" s="87">
        <v>1219.0319</v>
      </c>
      <c r="G464" s="90">
        <v>0.45169999999999999</v>
      </c>
      <c r="H464" s="85">
        <v>0.54520000000000002</v>
      </c>
      <c r="I464" s="85">
        <v>0.68500000000000005</v>
      </c>
      <c r="J464" s="85">
        <v>0.54459999999999997</v>
      </c>
      <c r="K464" s="85">
        <v>0.5837</v>
      </c>
      <c r="L464" s="85">
        <v>0.4803</v>
      </c>
      <c r="M464" s="85">
        <v>0.43909999999999999</v>
      </c>
      <c r="N464" s="85">
        <v>0.53420000000000001</v>
      </c>
      <c r="O464" s="85">
        <v>0.4667</v>
      </c>
      <c r="P464" s="85">
        <v>0.52939999999999998</v>
      </c>
      <c r="Q464" s="85">
        <v>0.2702</v>
      </c>
      <c r="R464" s="85">
        <v>8.9700000000000002E-2</v>
      </c>
      <c r="S464" s="85">
        <v>0.50570000000000004</v>
      </c>
      <c r="T464" s="2">
        <f t="shared" si="14"/>
        <v>0.6</v>
      </c>
      <c r="U464" s="1">
        <f t="shared" si="15"/>
        <v>0</v>
      </c>
    </row>
    <row r="465" spans="1:21" x14ac:dyDescent="0.25">
      <c r="A465" s="92">
        <v>11107</v>
      </c>
      <c r="B465" s="83" t="s">
        <v>958</v>
      </c>
      <c r="C465" s="85" t="s">
        <v>3484</v>
      </c>
      <c r="D465" s="86">
        <v>2069</v>
      </c>
      <c r="E465" s="85">
        <v>16</v>
      </c>
      <c r="F465" s="85">
        <v>950.85760000000005</v>
      </c>
      <c r="G465" s="90">
        <v>0.4632</v>
      </c>
      <c r="H465" s="85">
        <v>0.50719999999999998</v>
      </c>
      <c r="I465" s="85">
        <v>0.47949999999999998</v>
      </c>
      <c r="J465" s="85">
        <v>0.48370000000000002</v>
      </c>
      <c r="K465" s="85">
        <v>0.42080000000000001</v>
      </c>
      <c r="L465" s="85">
        <v>0.40670000000000001</v>
      </c>
      <c r="M465" s="85">
        <v>0.46479999999999999</v>
      </c>
      <c r="N465" s="85">
        <v>0.5363</v>
      </c>
      <c r="O465" s="85">
        <v>0.46400000000000002</v>
      </c>
      <c r="P465" s="85">
        <v>0.46889999999999998</v>
      </c>
      <c r="Q465" s="85">
        <v>0.47570000000000001</v>
      </c>
      <c r="R465" s="85">
        <v>0.47489999999999999</v>
      </c>
      <c r="S465" s="85">
        <v>0.40329999999999999</v>
      </c>
      <c r="T465" s="2">
        <f t="shared" si="14"/>
        <v>0.6</v>
      </c>
      <c r="U465" s="1">
        <f t="shared" si="15"/>
        <v>0</v>
      </c>
    </row>
    <row r="466" spans="1:21" x14ac:dyDescent="0.25">
      <c r="A466" s="92">
        <v>11108</v>
      </c>
      <c r="B466" s="83" t="s">
        <v>958</v>
      </c>
      <c r="C466" s="85" t="s">
        <v>3485</v>
      </c>
      <c r="D466" s="86">
        <v>2972</v>
      </c>
      <c r="E466" s="85">
        <v>10</v>
      </c>
      <c r="F466" s="87">
        <v>1611.0911000000001</v>
      </c>
      <c r="G466" s="90">
        <v>0.54390000000000005</v>
      </c>
      <c r="H466" s="85">
        <v>0.53680000000000005</v>
      </c>
      <c r="I466" s="85">
        <v>0.52780000000000005</v>
      </c>
      <c r="J466" s="85">
        <v>0.61109999999999998</v>
      </c>
      <c r="K466" s="85">
        <v>0.59750000000000003</v>
      </c>
      <c r="L466" s="85">
        <v>0.55889999999999995</v>
      </c>
      <c r="M466" s="85">
        <v>0.60460000000000003</v>
      </c>
      <c r="N466" s="85">
        <v>0.59099999999999997</v>
      </c>
      <c r="O466" s="85">
        <v>0.62729999999999997</v>
      </c>
      <c r="P466" s="85">
        <v>0.58919999999999995</v>
      </c>
      <c r="Q466" s="85">
        <v>0.58150000000000002</v>
      </c>
      <c r="R466" s="85">
        <v>0.41589999999999999</v>
      </c>
      <c r="S466" s="85">
        <v>0.32200000000000001</v>
      </c>
      <c r="T466" s="2">
        <f t="shared" si="14"/>
        <v>0.6</v>
      </c>
      <c r="U466" s="1">
        <f t="shared" si="15"/>
        <v>0</v>
      </c>
    </row>
    <row r="467" spans="1:21" x14ac:dyDescent="0.25">
      <c r="A467" s="92">
        <v>11109</v>
      </c>
      <c r="B467" s="83" t="s">
        <v>958</v>
      </c>
      <c r="C467" s="85" t="s">
        <v>3486</v>
      </c>
      <c r="D467" s="86">
        <v>4367</v>
      </c>
      <c r="E467" s="85">
        <v>2</v>
      </c>
      <c r="F467" s="87">
        <v>2424.9187000000002</v>
      </c>
      <c r="G467" s="90">
        <v>0.55549999999999999</v>
      </c>
      <c r="H467" s="85">
        <v>0.57620000000000005</v>
      </c>
      <c r="I467" s="85">
        <v>0.56269999999999998</v>
      </c>
      <c r="J467" s="85">
        <v>0.54390000000000005</v>
      </c>
      <c r="K467" s="85">
        <v>0.5151</v>
      </c>
      <c r="L467" s="85">
        <v>0.59</v>
      </c>
      <c r="M467" s="85">
        <v>0.55389999999999995</v>
      </c>
      <c r="N467" s="85">
        <v>0.55649999999999999</v>
      </c>
      <c r="O467" s="85">
        <v>0.5423</v>
      </c>
      <c r="P467" s="85">
        <v>0.53400000000000003</v>
      </c>
      <c r="Q467" s="85">
        <v>0.57589999999999997</v>
      </c>
      <c r="R467" s="85">
        <v>0.57489999999999997</v>
      </c>
      <c r="S467" s="85">
        <v>0.54430000000000001</v>
      </c>
      <c r="T467" s="2">
        <f t="shared" si="14"/>
        <v>0.6</v>
      </c>
      <c r="U467" s="1">
        <f t="shared" si="15"/>
        <v>0</v>
      </c>
    </row>
    <row r="468" spans="1:21" x14ac:dyDescent="0.25">
      <c r="A468" s="92">
        <v>11110</v>
      </c>
      <c r="B468" s="83" t="s">
        <v>954</v>
      </c>
      <c r="C468" s="85" t="s">
        <v>3487</v>
      </c>
      <c r="D468" s="86">
        <v>6747</v>
      </c>
      <c r="E468" s="85">
        <v>62</v>
      </c>
      <c r="F468" s="87">
        <v>4188.4943000000003</v>
      </c>
      <c r="G468" s="90">
        <v>0.62660000000000005</v>
      </c>
      <c r="H468" s="85">
        <v>0.59450000000000003</v>
      </c>
      <c r="I468" s="85">
        <v>0.68</v>
      </c>
      <c r="J468" s="85">
        <v>0.62929999999999997</v>
      </c>
      <c r="K468" s="85">
        <v>0.65990000000000004</v>
      </c>
      <c r="L468" s="85">
        <v>0.68530000000000002</v>
      </c>
      <c r="M468" s="85">
        <v>0.63149999999999995</v>
      </c>
      <c r="N468" s="85">
        <v>0.70579999999999998</v>
      </c>
      <c r="O468" s="85">
        <v>0.67179999999999995</v>
      </c>
      <c r="P468" s="85">
        <v>0.60040000000000004</v>
      </c>
      <c r="Q468" s="85">
        <v>0.50290000000000001</v>
      </c>
      <c r="R468" s="85">
        <v>0.6139</v>
      </c>
      <c r="S468" s="85">
        <v>0.54420000000000002</v>
      </c>
      <c r="T468" s="2">
        <f t="shared" si="14"/>
        <v>0.6</v>
      </c>
      <c r="U468" s="1">
        <f t="shared" si="15"/>
        <v>1</v>
      </c>
    </row>
    <row r="469" spans="1:21" x14ac:dyDescent="0.25">
      <c r="A469" s="92">
        <v>11111</v>
      </c>
      <c r="B469" s="83" t="s">
        <v>958</v>
      </c>
      <c r="C469" s="85" t="s">
        <v>3488</v>
      </c>
      <c r="D469" s="86">
        <v>2778</v>
      </c>
      <c r="E469" s="85">
        <v>4</v>
      </c>
      <c r="F469" s="87">
        <v>1267.7976000000001</v>
      </c>
      <c r="G469" s="90">
        <v>0.45700000000000002</v>
      </c>
      <c r="H469" s="85">
        <v>0.49259999999999998</v>
      </c>
      <c r="I469" s="85">
        <v>0.43980000000000002</v>
      </c>
      <c r="J469" s="85">
        <v>0.49159999999999998</v>
      </c>
      <c r="K469" s="85">
        <v>0.42809999999999998</v>
      </c>
      <c r="L469" s="85">
        <v>0.4133</v>
      </c>
      <c r="M469" s="85">
        <v>0.41830000000000001</v>
      </c>
      <c r="N469" s="85">
        <v>0.41020000000000001</v>
      </c>
      <c r="O469" s="85">
        <v>0.42180000000000001</v>
      </c>
      <c r="P469" s="85">
        <v>0.50439999999999996</v>
      </c>
      <c r="Q469" s="85">
        <v>0.47949999999999998</v>
      </c>
      <c r="R469" s="85">
        <v>0.5101</v>
      </c>
      <c r="S469" s="85">
        <v>0.4551</v>
      </c>
      <c r="T469" s="2">
        <f t="shared" si="14"/>
        <v>0.6</v>
      </c>
      <c r="U469" s="1">
        <f t="shared" si="15"/>
        <v>0</v>
      </c>
    </row>
    <row r="470" spans="1:21" x14ac:dyDescent="0.25">
      <c r="A470" s="92">
        <v>11112</v>
      </c>
      <c r="B470" s="83" t="s">
        <v>958</v>
      </c>
      <c r="C470" s="85" t="s">
        <v>3489</v>
      </c>
      <c r="D470" s="86">
        <v>3501</v>
      </c>
      <c r="E470" s="85">
        <v>107</v>
      </c>
      <c r="F470" s="87">
        <v>1557.6697999999999</v>
      </c>
      <c r="G470" s="90">
        <v>0.45889999999999997</v>
      </c>
      <c r="H470" s="85">
        <v>0.46489999999999998</v>
      </c>
      <c r="I470" s="85">
        <v>0.49509999999999998</v>
      </c>
      <c r="J470" s="85">
        <v>0.50139999999999996</v>
      </c>
      <c r="K470" s="85">
        <v>0.46310000000000001</v>
      </c>
      <c r="L470" s="85">
        <v>0.46400000000000002</v>
      </c>
      <c r="M470" s="85">
        <v>0.47470000000000001</v>
      </c>
      <c r="N470" s="85">
        <v>0.46189999999999998</v>
      </c>
      <c r="O470" s="85">
        <v>0.49030000000000001</v>
      </c>
      <c r="P470" s="85">
        <v>0.42149999999999999</v>
      </c>
      <c r="Q470" s="85">
        <v>0.41810000000000003</v>
      </c>
      <c r="R470" s="85">
        <v>0.43769999999999998</v>
      </c>
      <c r="S470" s="85">
        <v>0.45169999999999999</v>
      </c>
      <c r="T470" s="2">
        <f t="shared" si="14"/>
        <v>0.6</v>
      </c>
      <c r="U470" s="1">
        <f t="shared" si="15"/>
        <v>0</v>
      </c>
    </row>
    <row r="471" spans="1:21" x14ac:dyDescent="0.25">
      <c r="A471" s="92">
        <v>11451</v>
      </c>
      <c r="B471" s="83" t="s">
        <v>961</v>
      </c>
      <c r="C471" s="85" t="s">
        <v>3490</v>
      </c>
      <c r="D471" s="86">
        <v>9584</v>
      </c>
      <c r="E471" s="86">
        <v>1028</v>
      </c>
      <c r="F471" s="87">
        <v>5416.5387000000001</v>
      </c>
      <c r="G471" s="90">
        <v>0.6331</v>
      </c>
      <c r="H471" s="85">
        <v>0.66749999999999998</v>
      </c>
      <c r="I471" s="85">
        <v>0.64180000000000004</v>
      </c>
      <c r="J471" s="85">
        <v>0.69299999999999995</v>
      </c>
      <c r="K471" s="85">
        <v>0.60089999999999999</v>
      </c>
      <c r="L471" s="85">
        <v>0.62809999999999999</v>
      </c>
      <c r="M471" s="85">
        <v>0.52559999999999996</v>
      </c>
      <c r="N471" s="85">
        <v>0.49370000000000003</v>
      </c>
      <c r="O471" s="85">
        <v>0.39410000000000001</v>
      </c>
      <c r="P471" s="85">
        <v>0.64590000000000003</v>
      </c>
      <c r="Q471" s="85">
        <v>0.67190000000000005</v>
      </c>
      <c r="R471" s="85">
        <v>0.71970000000000001</v>
      </c>
      <c r="S471" s="85">
        <v>0.69299999999999995</v>
      </c>
      <c r="T471" s="2">
        <f t="shared" si="14"/>
        <v>0.8</v>
      </c>
      <c r="U471" s="1">
        <f t="shared" si="15"/>
        <v>0</v>
      </c>
    </row>
    <row r="472" spans="1:21" x14ac:dyDescent="0.25">
      <c r="A472" s="92">
        <v>40840</v>
      </c>
      <c r="B472" s="83" t="s">
        <v>980</v>
      </c>
      <c r="C472" s="85" t="s">
        <v>3491</v>
      </c>
      <c r="D472" s="85">
        <v>951</v>
      </c>
      <c r="E472" s="85">
        <v>14</v>
      </c>
      <c r="F472" s="85">
        <v>377.86450000000002</v>
      </c>
      <c r="G472" s="90">
        <v>0.40329999999999999</v>
      </c>
      <c r="H472" s="85">
        <v>0</v>
      </c>
      <c r="I472" s="85">
        <v>0.46750000000000003</v>
      </c>
      <c r="J472" s="85">
        <v>0.39190000000000003</v>
      </c>
      <c r="K472" s="85">
        <v>0.39439999999999997</v>
      </c>
      <c r="L472" s="85">
        <v>0</v>
      </c>
      <c r="M472" s="85">
        <v>0</v>
      </c>
      <c r="N472" s="85">
        <v>0.41760000000000003</v>
      </c>
      <c r="O472" s="85">
        <v>0.66749999999999998</v>
      </c>
      <c r="P472" s="85">
        <v>0.58809999999999996</v>
      </c>
      <c r="Q472" s="85">
        <v>0.58640000000000003</v>
      </c>
      <c r="R472" s="85">
        <v>0.55069999999999997</v>
      </c>
      <c r="S472" s="85">
        <v>0.57110000000000005</v>
      </c>
      <c r="T472" s="2">
        <f t="shared" si="14"/>
        <v>0.6</v>
      </c>
      <c r="U472" s="1">
        <f t="shared" si="15"/>
        <v>0</v>
      </c>
    </row>
    <row r="473" spans="1:21" x14ac:dyDescent="0.25">
      <c r="A473" s="92">
        <v>10712</v>
      </c>
      <c r="B473" s="83" t="s">
        <v>1013</v>
      </c>
      <c r="C473" s="85" t="s">
        <v>3645</v>
      </c>
      <c r="D473" s="86">
        <v>43245</v>
      </c>
      <c r="E473" s="85">
        <v>441</v>
      </c>
      <c r="F473" s="87">
        <v>51423.604700000004</v>
      </c>
      <c r="G473" s="90">
        <v>1.2014</v>
      </c>
      <c r="H473" s="85">
        <v>1.3253999999999999</v>
      </c>
      <c r="I473" s="85">
        <v>1.3148</v>
      </c>
      <c r="J473" s="85">
        <v>1.2736000000000001</v>
      </c>
      <c r="K473" s="85">
        <v>1.2770999999999999</v>
      </c>
      <c r="L473" s="85">
        <v>1.3320000000000001</v>
      </c>
      <c r="M473" s="85">
        <v>1.2435</v>
      </c>
      <c r="N473" s="85">
        <v>1.3111999999999999</v>
      </c>
      <c r="O473" s="85">
        <v>1.2886</v>
      </c>
      <c r="P473" s="85">
        <v>1.1258999999999999</v>
      </c>
      <c r="Q473" s="85">
        <v>0.94369999999999998</v>
      </c>
      <c r="R473" s="85">
        <v>0.81220000000000003</v>
      </c>
      <c r="S473" s="85">
        <v>0.9032</v>
      </c>
      <c r="T473" s="2">
        <f t="shared" si="14"/>
        <v>1.2</v>
      </c>
      <c r="U473" s="1">
        <f t="shared" si="15"/>
        <v>1</v>
      </c>
    </row>
    <row r="474" spans="1:21" x14ac:dyDescent="0.25">
      <c r="A474" s="92">
        <v>11113</v>
      </c>
      <c r="B474" s="83" t="s">
        <v>958</v>
      </c>
      <c r="C474" s="85" t="s">
        <v>3646</v>
      </c>
      <c r="D474" s="86">
        <v>3217</v>
      </c>
      <c r="E474" s="85">
        <v>27</v>
      </c>
      <c r="F474" s="87">
        <v>1894.2019</v>
      </c>
      <c r="G474" s="90">
        <v>0.59379999999999999</v>
      </c>
      <c r="H474" s="85">
        <v>0.62170000000000003</v>
      </c>
      <c r="I474" s="85">
        <v>0.62860000000000005</v>
      </c>
      <c r="J474" s="85">
        <v>0.62990000000000002</v>
      </c>
      <c r="K474" s="85">
        <v>0.57609999999999995</v>
      </c>
      <c r="L474" s="85">
        <v>0.56120000000000003</v>
      </c>
      <c r="M474" s="85">
        <v>0.58989999999999998</v>
      </c>
      <c r="N474" s="85">
        <v>0.59670000000000001</v>
      </c>
      <c r="O474" s="85">
        <v>0.58440000000000003</v>
      </c>
      <c r="P474" s="85">
        <v>0.58709999999999996</v>
      </c>
      <c r="Q474" s="85">
        <v>0.60270000000000001</v>
      </c>
      <c r="R474" s="85">
        <v>0.59150000000000003</v>
      </c>
      <c r="S474" s="85">
        <v>0.54900000000000004</v>
      </c>
      <c r="T474" s="2">
        <f t="shared" si="14"/>
        <v>0.6</v>
      </c>
      <c r="U474" s="1">
        <f t="shared" si="15"/>
        <v>0</v>
      </c>
    </row>
    <row r="475" spans="1:21" x14ac:dyDescent="0.25">
      <c r="A475" s="92">
        <v>11114</v>
      </c>
      <c r="B475" s="83" t="s">
        <v>958</v>
      </c>
      <c r="C475" s="85" t="s">
        <v>3647</v>
      </c>
      <c r="D475" s="86">
        <v>3204</v>
      </c>
      <c r="E475" s="85">
        <v>28</v>
      </c>
      <c r="F475" s="87">
        <v>1663.6125</v>
      </c>
      <c r="G475" s="90">
        <v>0.52380000000000004</v>
      </c>
      <c r="H475" s="85">
        <v>0.52959999999999996</v>
      </c>
      <c r="I475" s="85">
        <v>0.52339999999999998</v>
      </c>
      <c r="J475" s="85">
        <v>0.5161</v>
      </c>
      <c r="K475" s="85">
        <v>0.45250000000000001</v>
      </c>
      <c r="L475" s="85">
        <v>0.42249999999999999</v>
      </c>
      <c r="M475" s="85">
        <v>0.504</v>
      </c>
      <c r="N475" s="85">
        <v>0.53410000000000002</v>
      </c>
      <c r="O475" s="85">
        <v>0.54400000000000004</v>
      </c>
      <c r="P475" s="85">
        <v>0.49270000000000003</v>
      </c>
      <c r="Q475" s="85">
        <v>0.54669999999999996</v>
      </c>
      <c r="R475" s="85">
        <v>0.60919999999999996</v>
      </c>
      <c r="S475" s="85">
        <v>0.56950000000000001</v>
      </c>
      <c r="T475" s="2">
        <f t="shared" si="14"/>
        <v>0.6</v>
      </c>
      <c r="U475" s="1">
        <f t="shared" si="15"/>
        <v>0</v>
      </c>
    </row>
    <row r="476" spans="1:21" x14ac:dyDescent="0.25">
      <c r="A476" s="92">
        <v>11115</v>
      </c>
      <c r="B476" s="83" t="s">
        <v>958</v>
      </c>
      <c r="C476" s="85" t="s">
        <v>3648</v>
      </c>
      <c r="D476" s="86">
        <v>2850</v>
      </c>
      <c r="E476" s="85">
        <v>15</v>
      </c>
      <c r="F476" s="87">
        <v>1561.1941999999999</v>
      </c>
      <c r="G476" s="90">
        <v>0.55069999999999997</v>
      </c>
      <c r="H476" s="85">
        <v>0.59319999999999995</v>
      </c>
      <c r="I476" s="85">
        <v>0.57450000000000001</v>
      </c>
      <c r="J476" s="85">
        <v>0.58440000000000003</v>
      </c>
      <c r="K476" s="85">
        <v>0.51129999999999998</v>
      </c>
      <c r="L476" s="85">
        <v>0.46300000000000002</v>
      </c>
      <c r="M476" s="85">
        <v>0.50970000000000004</v>
      </c>
      <c r="N476" s="85">
        <v>0.53180000000000005</v>
      </c>
      <c r="O476" s="85">
        <v>0.52890000000000004</v>
      </c>
      <c r="P476" s="85">
        <v>0.60499999999999998</v>
      </c>
      <c r="Q476" s="85">
        <v>0.58589999999999998</v>
      </c>
      <c r="R476" s="85">
        <v>0.57589999999999997</v>
      </c>
      <c r="S476" s="85">
        <v>0.56599999999999995</v>
      </c>
      <c r="T476" s="2">
        <f t="shared" si="14"/>
        <v>0.6</v>
      </c>
      <c r="U476" s="1">
        <f t="shared" si="15"/>
        <v>0</v>
      </c>
    </row>
    <row r="477" spans="1:21" x14ac:dyDescent="0.25">
      <c r="A477" s="92">
        <v>11116</v>
      </c>
      <c r="B477" s="83" t="s">
        <v>958</v>
      </c>
      <c r="C477" s="85" t="s">
        <v>3649</v>
      </c>
      <c r="D477" s="86">
        <v>2803</v>
      </c>
      <c r="E477" s="85">
        <v>302</v>
      </c>
      <c r="F477" s="87">
        <v>1363.7481</v>
      </c>
      <c r="G477" s="90">
        <v>0.54530000000000001</v>
      </c>
      <c r="H477" s="85">
        <v>0.53029999999999999</v>
      </c>
      <c r="I477" s="85">
        <v>0.60429999999999995</v>
      </c>
      <c r="J477" s="85">
        <v>0.5353</v>
      </c>
      <c r="K477" s="85">
        <v>0.55049999999999999</v>
      </c>
      <c r="L477" s="85">
        <v>0.5645</v>
      </c>
      <c r="M477" s="85">
        <v>0.49149999999999999</v>
      </c>
      <c r="N477" s="85">
        <v>0.56289999999999996</v>
      </c>
      <c r="O477" s="85">
        <v>0.57769999999999999</v>
      </c>
      <c r="P477" s="85">
        <v>0.54310000000000003</v>
      </c>
      <c r="Q477" s="85">
        <v>0.51139999999999997</v>
      </c>
      <c r="R477" s="85">
        <v>0.53059999999999996</v>
      </c>
      <c r="S477" s="85">
        <v>0.55910000000000004</v>
      </c>
      <c r="T477" s="2">
        <f t="shared" si="14"/>
        <v>0.6</v>
      </c>
      <c r="U477" s="1">
        <f t="shared" si="15"/>
        <v>0</v>
      </c>
    </row>
    <row r="478" spans="1:21" x14ac:dyDescent="0.25">
      <c r="A478" s="92">
        <v>11117</v>
      </c>
      <c r="B478" s="83" t="s">
        <v>958</v>
      </c>
      <c r="C478" s="85" t="s">
        <v>3650</v>
      </c>
      <c r="D478" s="86">
        <v>2927</v>
      </c>
      <c r="E478" s="85">
        <v>102</v>
      </c>
      <c r="F478" s="87">
        <v>1405.7899</v>
      </c>
      <c r="G478" s="90">
        <v>0.49759999999999999</v>
      </c>
      <c r="H478" s="85">
        <v>0.54449999999999998</v>
      </c>
      <c r="I478" s="85">
        <v>0.5675</v>
      </c>
      <c r="J478" s="85">
        <v>0.51049999999999995</v>
      </c>
      <c r="K478" s="85">
        <v>0.44719999999999999</v>
      </c>
      <c r="L478" s="85">
        <v>0.40960000000000002</v>
      </c>
      <c r="M478" s="85">
        <v>0.4199</v>
      </c>
      <c r="N478" s="85">
        <v>0.438</v>
      </c>
      <c r="O478" s="85">
        <v>0.49340000000000001</v>
      </c>
      <c r="P478" s="85">
        <v>0.49930000000000002</v>
      </c>
      <c r="Q478" s="85">
        <v>0.57050000000000001</v>
      </c>
      <c r="R478" s="85">
        <v>0.5615</v>
      </c>
      <c r="S478" s="85">
        <v>0.54510000000000003</v>
      </c>
      <c r="T478" s="2">
        <f t="shared" si="14"/>
        <v>0.6</v>
      </c>
      <c r="U478" s="1">
        <f t="shared" si="15"/>
        <v>0</v>
      </c>
    </row>
    <row r="479" spans="1:21" x14ac:dyDescent="0.25">
      <c r="A479" s="92">
        <v>11118</v>
      </c>
      <c r="B479" s="83" t="s">
        <v>958</v>
      </c>
      <c r="C479" s="85" t="s">
        <v>3651</v>
      </c>
      <c r="D479" s="86">
        <v>5202</v>
      </c>
      <c r="E479" s="85">
        <v>42</v>
      </c>
      <c r="F479" s="87">
        <v>2360.3150999999998</v>
      </c>
      <c r="G479" s="90">
        <v>0.45739999999999997</v>
      </c>
      <c r="H479" s="85">
        <v>0.501</v>
      </c>
      <c r="I479" s="85">
        <v>0.43140000000000001</v>
      </c>
      <c r="J479" s="85">
        <v>0.44319999999999998</v>
      </c>
      <c r="K479" s="85">
        <v>0.4587</v>
      </c>
      <c r="L479" s="85">
        <v>0.41289999999999999</v>
      </c>
      <c r="M479" s="85">
        <v>0.46760000000000002</v>
      </c>
      <c r="N479" s="85">
        <v>0.45569999999999999</v>
      </c>
      <c r="O479" s="85">
        <v>0.43759999999999999</v>
      </c>
      <c r="P479" s="85">
        <v>0.46360000000000001</v>
      </c>
      <c r="Q479" s="85">
        <v>0.45590000000000003</v>
      </c>
      <c r="R479" s="85">
        <v>0.44690000000000002</v>
      </c>
      <c r="S479" s="85">
        <v>0.49909999999999999</v>
      </c>
      <c r="T479" s="2">
        <f t="shared" si="14"/>
        <v>0.6</v>
      </c>
      <c r="U479" s="1">
        <f t="shared" si="15"/>
        <v>0</v>
      </c>
    </row>
    <row r="480" spans="1:21" x14ac:dyDescent="0.25">
      <c r="A480" s="92">
        <v>10713</v>
      </c>
      <c r="B480" s="83" t="s">
        <v>950</v>
      </c>
      <c r="C480" s="85" t="s">
        <v>2914</v>
      </c>
      <c r="D480" s="86">
        <v>54631</v>
      </c>
      <c r="E480" s="86">
        <v>18112</v>
      </c>
      <c r="F480" s="87">
        <v>70319.151899999997</v>
      </c>
      <c r="G480" s="90">
        <v>1.9255</v>
      </c>
      <c r="H480" s="85">
        <v>1.9786999999999999</v>
      </c>
      <c r="I480" s="85">
        <v>0</v>
      </c>
      <c r="J480" s="85">
        <v>2.0044</v>
      </c>
      <c r="K480" s="85">
        <v>0</v>
      </c>
      <c r="L480" s="85">
        <v>1.9439</v>
      </c>
      <c r="M480" s="85">
        <v>1.9384999999999999</v>
      </c>
      <c r="N480" s="85">
        <v>1.8602000000000001</v>
      </c>
      <c r="O480" s="85">
        <v>0</v>
      </c>
      <c r="P480" s="85">
        <v>1.8821000000000001</v>
      </c>
      <c r="Q480" s="85">
        <v>0</v>
      </c>
      <c r="R480" s="85">
        <v>1.8925000000000001</v>
      </c>
      <c r="S480" s="85">
        <v>1.9098999999999999</v>
      </c>
      <c r="T480" s="2">
        <f t="shared" si="14"/>
        <v>1.6</v>
      </c>
      <c r="U480" s="1">
        <f t="shared" si="15"/>
        <v>1</v>
      </c>
    </row>
    <row r="481" spans="1:21" x14ac:dyDescent="0.25">
      <c r="A481" s="92">
        <v>11119</v>
      </c>
      <c r="B481" s="83" t="s">
        <v>987</v>
      </c>
      <c r="C481" s="85" t="s">
        <v>2915</v>
      </c>
      <c r="D481" s="86">
        <v>19788</v>
      </c>
      <c r="E481" s="85">
        <v>814</v>
      </c>
      <c r="F481" s="87">
        <v>19917.7726</v>
      </c>
      <c r="G481" s="90">
        <v>1.0497000000000001</v>
      </c>
      <c r="H481" s="85">
        <v>1.1085</v>
      </c>
      <c r="I481" s="85">
        <v>1.159</v>
      </c>
      <c r="J481" s="85">
        <v>1.0477000000000001</v>
      </c>
      <c r="K481" s="85">
        <v>1.1689000000000001</v>
      </c>
      <c r="L481" s="85">
        <v>1.0499000000000001</v>
      </c>
      <c r="M481" s="85">
        <v>1.1908000000000001</v>
      </c>
      <c r="N481" s="85">
        <v>0.99129999999999996</v>
      </c>
      <c r="O481" s="85">
        <v>1.0649999999999999</v>
      </c>
      <c r="P481" s="85">
        <v>0.98529999999999995</v>
      </c>
      <c r="Q481" s="85">
        <v>0.92490000000000006</v>
      </c>
      <c r="R481" s="85">
        <v>0.96030000000000004</v>
      </c>
      <c r="S481" s="85">
        <v>0.99680000000000002</v>
      </c>
      <c r="T481" s="2">
        <f t="shared" si="14"/>
        <v>1</v>
      </c>
      <c r="U481" s="1">
        <f t="shared" si="15"/>
        <v>1</v>
      </c>
    </row>
    <row r="482" spans="1:21" ht="26.4" x14ac:dyDescent="0.25">
      <c r="A482" s="92">
        <v>11120</v>
      </c>
      <c r="B482" s="83" t="s">
        <v>958</v>
      </c>
      <c r="C482" s="85" t="s">
        <v>2916</v>
      </c>
      <c r="D482" s="86">
        <v>5830</v>
      </c>
      <c r="E482" s="85">
        <v>492</v>
      </c>
      <c r="F482" s="87">
        <v>2474.9009000000001</v>
      </c>
      <c r="G482" s="90">
        <v>0.46360000000000001</v>
      </c>
      <c r="H482" s="85">
        <v>0.48170000000000002</v>
      </c>
      <c r="I482" s="85">
        <v>0.51349999999999996</v>
      </c>
      <c r="J482" s="85">
        <v>0.52500000000000002</v>
      </c>
      <c r="K482" s="85">
        <v>0.46600000000000003</v>
      </c>
      <c r="L482" s="85">
        <v>0.4466</v>
      </c>
      <c r="M482" s="85">
        <v>0.44540000000000002</v>
      </c>
      <c r="N482" s="85">
        <v>0.48359999999999997</v>
      </c>
      <c r="O482" s="85">
        <v>0.53800000000000003</v>
      </c>
      <c r="P482" s="85">
        <v>0.55659999999999998</v>
      </c>
      <c r="Q482" s="85">
        <v>0.32950000000000002</v>
      </c>
      <c r="R482" s="85">
        <v>0.2422</v>
      </c>
      <c r="S482" s="85">
        <v>0.36659999999999998</v>
      </c>
      <c r="T482" s="2">
        <f t="shared" si="14"/>
        <v>0.6</v>
      </c>
      <c r="U482" s="1">
        <f t="shared" si="15"/>
        <v>0</v>
      </c>
    </row>
    <row r="483" spans="1:21" x14ac:dyDescent="0.25">
      <c r="A483" s="92">
        <v>11121</v>
      </c>
      <c r="B483" s="83" t="s">
        <v>954</v>
      </c>
      <c r="C483" s="85" t="s">
        <v>2917</v>
      </c>
      <c r="D483" s="86">
        <v>6311</v>
      </c>
      <c r="E483" s="85">
        <v>43</v>
      </c>
      <c r="F483" s="87">
        <v>3677.5812999999998</v>
      </c>
      <c r="G483" s="90">
        <v>0.5867</v>
      </c>
      <c r="H483" s="85">
        <v>0.64839999999999998</v>
      </c>
      <c r="I483" s="85">
        <v>0.62009999999999998</v>
      </c>
      <c r="J483" s="85">
        <v>0.5706</v>
      </c>
      <c r="K483" s="85">
        <v>0.60499999999999998</v>
      </c>
      <c r="L483" s="85">
        <v>0.59799999999999998</v>
      </c>
      <c r="M483" s="85">
        <v>0.60489999999999999</v>
      </c>
      <c r="N483" s="85">
        <v>0.62109999999999999</v>
      </c>
      <c r="O483" s="85">
        <v>0.56259999999999999</v>
      </c>
      <c r="P483" s="85">
        <v>0.56079999999999997</v>
      </c>
      <c r="Q483" s="85">
        <v>0.52649999999999997</v>
      </c>
      <c r="R483" s="85">
        <v>0.57320000000000004</v>
      </c>
      <c r="S483" s="85">
        <v>0.54859999999999998</v>
      </c>
      <c r="T483" s="2">
        <f t="shared" si="14"/>
        <v>0.6</v>
      </c>
      <c r="U483" s="1">
        <f t="shared" si="15"/>
        <v>0</v>
      </c>
    </row>
    <row r="484" spans="1:21" x14ac:dyDescent="0.25">
      <c r="A484" s="92">
        <v>11122</v>
      </c>
      <c r="B484" s="83" t="s">
        <v>958</v>
      </c>
      <c r="C484" s="85" t="s">
        <v>2918</v>
      </c>
      <c r="D484" s="86">
        <v>5738</v>
      </c>
      <c r="E484" s="85">
        <v>3</v>
      </c>
      <c r="F484" s="87">
        <v>3646.5124999999998</v>
      </c>
      <c r="G484" s="90">
        <v>0.63580000000000003</v>
      </c>
      <c r="H484" s="85">
        <v>0.62909999999999999</v>
      </c>
      <c r="I484" s="85">
        <v>0.63119999999999998</v>
      </c>
      <c r="J484" s="85">
        <v>0.59009999999999996</v>
      </c>
      <c r="K484" s="85">
        <v>0.57189999999999996</v>
      </c>
      <c r="L484" s="85">
        <v>0.60780000000000001</v>
      </c>
      <c r="M484" s="85">
        <v>0.63649999999999995</v>
      </c>
      <c r="N484" s="85">
        <v>0.67510000000000003</v>
      </c>
      <c r="O484" s="85">
        <v>0.68489999999999995</v>
      </c>
      <c r="P484" s="85">
        <v>0.70599999999999996</v>
      </c>
      <c r="Q484" s="85">
        <v>0.66379999999999995</v>
      </c>
      <c r="R484" s="85">
        <v>0.64070000000000005</v>
      </c>
      <c r="S484" s="85">
        <v>0.59730000000000005</v>
      </c>
      <c r="T484" s="2">
        <f t="shared" si="14"/>
        <v>0.6</v>
      </c>
      <c r="U484" s="1">
        <f t="shared" si="15"/>
        <v>1</v>
      </c>
    </row>
    <row r="485" spans="1:21" x14ac:dyDescent="0.25">
      <c r="A485" s="92">
        <v>11123</v>
      </c>
      <c r="B485" s="83" t="s">
        <v>958</v>
      </c>
      <c r="C485" s="85" t="s">
        <v>2919</v>
      </c>
      <c r="D485" s="86">
        <v>5887</v>
      </c>
      <c r="E485" s="85">
        <v>364</v>
      </c>
      <c r="F485" s="87">
        <v>3405.3551000000002</v>
      </c>
      <c r="G485" s="90">
        <v>0.61660000000000004</v>
      </c>
      <c r="H485" s="85">
        <v>0.65659999999999996</v>
      </c>
      <c r="I485" s="85">
        <v>0.62539999999999996</v>
      </c>
      <c r="J485" s="85">
        <v>0.61040000000000005</v>
      </c>
      <c r="K485" s="85">
        <v>0.627</v>
      </c>
      <c r="L485" s="85">
        <v>0.61339999999999995</v>
      </c>
      <c r="M485" s="85">
        <v>0.61219999999999997</v>
      </c>
      <c r="N485" s="85">
        <v>0.61250000000000004</v>
      </c>
      <c r="O485" s="85">
        <v>0.6361</v>
      </c>
      <c r="P485" s="85">
        <v>0.63219999999999998</v>
      </c>
      <c r="Q485" s="85">
        <v>0.64039999999999997</v>
      </c>
      <c r="R485" s="85">
        <v>0.55669999999999997</v>
      </c>
      <c r="S485" s="85">
        <v>0.51500000000000001</v>
      </c>
      <c r="T485" s="2">
        <f t="shared" si="14"/>
        <v>0.6</v>
      </c>
      <c r="U485" s="1">
        <f t="shared" si="15"/>
        <v>1</v>
      </c>
    </row>
    <row r="486" spans="1:21" x14ac:dyDescent="0.25">
      <c r="A486" s="92">
        <v>11124</v>
      </c>
      <c r="B486" s="83" t="s">
        <v>958</v>
      </c>
      <c r="C486" s="85" t="s">
        <v>2920</v>
      </c>
      <c r="D486" s="86">
        <v>3172</v>
      </c>
      <c r="E486" s="85">
        <v>0</v>
      </c>
      <c r="F486" s="87">
        <v>1779.3202000000001</v>
      </c>
      <c r="G486" s="90">
        <v>0.56089999999999995</v>
      </c>
      <c r="H486" s="85">
        <v>0.57520000000000004</v>
      </c>
      <c r="I486" s="85">
        <v>0.53849999999999998</v>
      </c>
      <c r="J486" s="85">
        <v>0.50249999999999995</v>
      </c>
      <c r="K486" s="85">
        <v>0.57199999999999995</v>
      </c>
      <c r="L486" s="85">
        <v>0.71160000000000001</v>
      </c>
      <c r="M486" s="85">
        <v>0.50349999999999995</v>
      </c>
      <c r="N486" s="85">
        <v>0.53090000000000004</v>
      </c>
      <c r="O486" s="85">
        <v>0.58760000000000001</v>
      </c>
      <c r="P486" s="85">
        <v>0.56569999999999998</v>
      </c>
      <c r="Q486" s="85">
        <v>0.54749999999999999</v>
      </c>
      <c r="R486" s="85">
        <v>0.56899999999999995</v>
      </c>
      <c r="S486" s="85">
        <v>0.5484</v>
      </c>
      <c r="T486" s="2">
        <f t="shared" si="14"/>
        <v>0.6</v>
      </c>
      <c r="U486" s="1">
        <f t="shared" si="15"/>
        <v>0</v>
      </c>
    </row>
    <row r="487" spans="1:21" x14ac:dyDescent="0.25">
      <c r="A487" s="92">
        <v>11125</v>
      </c>
      <c r="B487" s="83" t="s">
        <v>987</v>
      </c>
      <c r="C487" s="85" t="s">
        <v>2921</v>
      </c>
      <c r="D487" s="86">
        <v>17101</v>
      </c>
      <c r="E487" s="85">
        <v>74</v>
      </c>
      <c r="F487" s="87">
        <v>17761.107</v>
      </c>
      <c r="G487" s="90">
        <v>1.0430999999999999</v>
      </c>
      <c r="H487" s="85">
        <v>0.9859</v>
      </c>
      <c r="I487" s="85">
        <v>1.0269999999999999</v>
      </c>
      <c r="J487" s="85">
        <v>1.0704</v>
      </c>
      <c r="K487" s="85">
        <v>0.9556</v>
      </c>
      <c r="L487" s="85">
        <v>1.0610999999999999</v>
      </c>
      <c r="M487" s="85">
        <v>1.0976999999999999</v>
      </c>
      <c r="N487" s="85">
        <v>1.0125999999999999</v>
      </c>
      <c r="O487" s="85">
        <v>1.0893999999999999</v>
      </c>
      <c r="P487" s="85">
        <v>1.0188999999999999</v>
      </c>
      <c r="Q487" s="85">
        <v>1.0342</v>
      </c>
      <c r="R487" s="85">
        <v>1.1188</v>
      </c>
      <c r="S487" s="85">
        <v>1.1085</v>
      </c>
      <c r="T487" s="2">
        <f t="shared" si="14"/>
        <v>1</v>
      </c>
      <c r="U487" s="1">
        <f t="shared" si="15"/>
        <v>1</v>
      </c>
    </row>
    <row r="488" spans="1:21" x14ac:dyDescent="0.25">
      <c r="A488" s="92">
        <v>11126</v>
      </c>
      <c r="B488" s="83" t="s">
        <v>958</v>
      </c>
      <c r="C488" s="85" t="s">
        <v>2922</v>
      </c>
      <c r="D488" s="86">
        <v>7069</v>
      </c>
      <c r="E488" s="85">
        <v>52</v>
      </c>
      <c r="F488" s="87">
        <v>3423.7348000000002</v>
      </c>
      <c r="G488" s="90">
        <v>0.4879</v>
      </c>
      <c r="H488" s="85">
        <v>0.63280000000000003</v>
      </c>
      <c r="I488" s="85">
        <v>0.65200000000000002</v>
      </c>
      <c r="J488" s="85">
        <v>0.61339999999999995</v>
      </c>
      <c r="K488" s="85">
        <v>0.60980000000000001</v>
      </c>
      <c r="L488" s="85">
        <v>0.59819999999999995</v>
      </c>
      <c r="M488" s="85">
        <v>0.46110000000000001</v>
      </c>
      <c r="N488" s="85">
        <v>0.46360000000000001</v>
      </c>
      <c r="O488" s="85">
        <v>0.3679</v>
      </c>
      <c r="P488" s="85">
        <v>0.43890000000000001</v>
      </c>
      <c r="Q488" s="85">
        <v>0.46179999999999999</v>
      </c>
      <c r="R488" s="85">
        <v>0.30509999999999998</v>
      </c>
      <c r="S488" s="85">
        <v>0.30380000000000001</v>
      </c>
      <c r="T488" s="2">
        <f t="shared" si="14"/>
        <v>0.6</v>
      </c>
      <c r="U488" s="1">
        <f t="shared" si="15"/>
        <v>0</v>
      </c>
    </row>
    <row r="489" spans="1:21" x14ac:dyDescent="0.25">
      <c r="A489" s="92">
        <v>11127</v>
      </c>
      <c r="B489" s="83" t="s">
        <v>958</v>
      </c>
      <c r="C489" s="85" t="s">
        <v>2923</v>
      </c>
      <c r="D489" s="86">
        <v>4640</v>
      </c>
      <c r="E489" s="85">
        <v>2</v>
      </c>
      <c r="F489" s="87">
        <v>2834.4</v>
      </c>
      <c r="G489" s="90">
        <v>0.61109999999999998</v>
      </c>
      <c r="H489" s="85">
        <v>0.63719999999999999</v>
      </c>
      <c r="I489" s="85">
        <v>0.63249999999999995</v>
      </c>
      <c r="J489" s="85">
        <v>0.60340000000000005</v>
      </c>
      <c r="K489" s="85">
        <v>0.67589999999999995</v>
      </c>
      <c r="L489" s="85">
        <v>0.63229999999999997</v>
      </c>
      <c r="M489" s="85">
        <v>0.5746</v>
      </c>
      <c r="N489" s="85">
        <v>0.57609999999999995</v>
      </c>
      <c r="O489" s="85">
        <v>0.62560000000000004</v>
      </c>
      <c r="P489" s="85">
        <v>0.61270000000000002</v>
      </c>
      <c r="Q489" s="85">
        <v>0</v>
      </c>
      <c r="R489" s="85">
        <v>0.59419999999999995</v>
      </c>
      <c r="S489" s="85">
        <v>0.57320000000000004</v>
      </c>
      <c r="T489" s="2">
        <f t="shared" si="14"/>
        <v>0.6</v>
      </c>
      <c r="U489" s="1">
        <f t="shared" si="15"/>
        <v>1</v>
      </c>
    </row>
    <row r="490" spans="1:21" x14ac:dyDescent="0.25">
      <c r="A490" s="92">
        <v>11128</v>
      </c>
      <c r="B490" s="83" t="s">
        <v>961</v>
      </c>
      <c r="C490" s="85" t="s">
        <v>2924</v>
      </c>
      <c r="D490" s="86">
        <v>12745</v>
      </c>
      <c r="E490" s="85">
        <v>99</v>
      </c>
      <c r="F490" s="87">
        <v>11503.966899999999</v>
      </c>
      <c r="G490" s="90">
        <v>0.90969999999999995</v>
      </c>
      <c r="H490" s="85">
        <v>0.92789999999999995</v>
      </c>
      <c r="I490" s="85">
        <v>0.94710000000000005</v>
      </c>
      <c r="J490" s="85">
        <v>0.96940000000000004</v>
      </c>
      <c r="K490" s="85">
        <v>0.92559999999999998</v>
      </c>
      <c r="L490" s="85">
        <v>0.92589999999999995</v>
      </c>
      <c r="M490" s="85">
        <v>0.8861</v>
      </c>
      <c r="N490" s="85">
        <v>0.87529999999999997</v>
      </c>
      <c r="O490" s="85">
        <v>0.89780000000000004</v>
      </c>
      <c r="P490" s="85">
        <v>0.93489999999999995</v>
      </c>
      <c r="Q490" s="85">
        <v>0.91059999999999997</v>
      </c>
      <c r="R490" s="85">
        <v>0.85609999999999997</v>
      </c>
      <c r="S490" s="85">
        <v>0.86529999999999996</v>
      </c>
      <c r="T490" s="2">
        <f t="shared" si="14"/>
        <v>0.8</v>
      </c>
      <c r="U490" s="1">
        <f t="shared" si="15"/>
        <v>1</v>
      </c>
    </row>
    <row r="491" spans="1:21" x14ac:dyDescent="0.25">
      <c r="A491" s="92">
        <v>11129</v>
      </c>
      <c r="B491" s="83" t="s">
        <v>958</v>
      </c>
      <c r="C491" s="85" t="s">
        <v>2925</v>
      </c>
      <c r="D491" s="86">
        <v>4219</v>
      </c>
      <c r="E491" s="85">
        <v>27</v>
      </c>
      <c r="F491" s="87">
        <v>4377.8289000000004</v>
      </c>
      <c r="G491" s="90">
        <v>1.0443</v>
      </c>
      <c r="H491" s="85">
        <v>0.97019999999999995</v>
      </c>
      <c r="I491" s="85">
        <v>1.2896000000000001</v>
      </c>
      <c r="J491" s="85">
        <v>1.1617999999999999</v>
      </c>
      <c r="K491" s="85">
        <v>1.0386</v>
      </c>
      <c r="L491" s="85">
        <v>1.0506</v>
      </c>
      <c r="M491" s="85">
        <v>1.0383</v>
      </c>
      <c r="N491" s="85">
        <v>1.0095000000000001</v>
      </c>
      <c r="O491" s="85">
        <v>0.99070000000000003</v>
      </c>
      <c r="P491" s="85">
        <v>0.95809999999999995</v>
      </c>
      <c r="Q491" s="85">
        <v>1.0869</v>
      </c>
      <c r="R491" s="85">
        <v>1.0764</v>
      </c>
      <c r="S491" s="85">
        <v>0.8669</v>
      </c>
      <c r="T491" s="2">
        <f t="shared" si="14"/>
        <v>0.6</v>
      </c>
      <c r="U491" s="1">
        <f t="shared" si="15"/>
        <v>1</v>
      </c>
    </row>
    <row r="492" spans="1:21" x14ac:dyDescent="0.25">
      <c r="A492" s="92">
        <v>11130</v>
      </c>
      <c r="B492" s="83" t="s">
        <v>961</v>
      </c>
      <c r="C492" s="85" t="s">
        <v>2926</v>
      </c>
      <c r="D492" s="86">
        <v>9890</v>
      </c>
      <c r="E492" s="85">
        <v>0</v>
      </c>
      <c r="F492" s="87">
        <v>3790.9721</v>
      </c>
      <c r="G492" s="90">
        <v>0.38329999999999997</v>
      </c>
      <c r="H492" s="85">
        <v>0</v>
      </c>
      <c r="I492" s="85">
        <v>0</v>
      </c>
      <c r="J492" s="85">
        <v>0</v>
      </c>
      <c r="K492" s="85">
        <v>0</v>
      </c>
      <c r="L492" s="85">
        <v>0</v>
      </c>
      <c r="M492" s="85">
        <v>0</v>
      </c>
      <c r="N492" s="85">
        <v>0.98</v>
      </c>
      <c r="O492" s="85">
        <v>0.9526</v>
      </c>
      <c r="P492" s="85">
        <v>0.96550000000000002</v>
      </c>
      <c r="Q492" s="85">
        <v>0.88649999999999995</v>
      </c>
      <c r="R492" s="85">
        <v>0.97099999999999997</v>
      </c>
      <c r="S492" s="85">
        <v>0.80730000000000002</v>
      </c>
      <c r="T492" s="2">
        <f t="shared" si="14"/>
        <v>0.8</v>
      </c>
      <c r="U492" s="1">
        <f t="shared" si="15"/>
        <v>0</v>
      </c>
    </row>
    <row r="493" spans="1:21" x14ac:dyDescent="0.25">
      <c r="A493" s="92">
        <v>11131</v>
      </c>
      <c r="B493" s="83" t="s">
        <v>954</v>
      </c>
      <c r="C493" s="85" t="s">
        <v>2927</v>
      </c>
      <c r="D493" s="86">
        <v>7428</v>
      </c>
      <c r="E493" s="85">
        <v>45</v>
      </c>
      <c r="F493" s="87">
        <v>5543.3231999999998</v>
      </c>
      <c r="G493" s="90">
        <v>0.75080000000000002</v>
      </c>
      <c r="H493" s="85">
        <v>0.74709999999999999</v>
      </c>
      <c r="I493" s="85">
        <v>0.7329</v>
      </c>
      <c r="J493" s="85">
        <v>0.67959999999999998</v>
      </c>
      <c r="K493" s="85">
        <v>0.79610000000000003</v>
      </c>
      <c r="L493" s="85">
        <v>0.70409999999999995</v>
      </c>
      <c r="M493" s="85">
        <v>0.73909999999999998</v>
      </c>
      <c r="N493" s="85">
        <v>0.69910000000000005</v>
      </c>
      <c r="O493" s="85">
        <v>0.75860000000000005</v>
      </c>
      <c r="P493" s="85">
        <v>0.7823</v>
      </c>
      <c r="Q493" s="85">
        <v>0.80230000000000001</v>
      </c>
      <c r="R493" s="85">
        <v>0.78500000000000003</v>
      </c>
      <c r="S493" s="85">
        <v>0.77149999999999996</v>
      </c>
      <c r="T493" s="2">
        <f t="shared" si="14"/>
        <v>0.6</v>
      </c>
      <c r="U493" s="1">
        <f t="shared" si="15"/>
        <v>1</v>
      </c>
    </row>
    <row r="494" spans="1:21" x14ac:dyDescent="0.25">
      <c r="A494" s="92">
        <v>11132</v>
      </c>
      <c r="B494" s="83" t="s">
        <v>958</v>
      </c>
      <c r="C494" s="85" t="s">
        <v>2928</v>
      </c>
      <c r="D494" s="86">
        <v>6355</v>
      </c>
      <c r="E494" s="85">
        <v>123</v>
      </c>
      <c r="F494" s="87">
        <v>3537.3440999999998</v>
      </c>
      <c r="G494" s="90">
        <v>0.56759999999999999</v>
      </c>
      <c r="H494" s="85">
        <v>0.62339999999999995</v>
      </c>
      <c r="I494" s="85">
        <v>0.5766</v>
      </c>
      <c r="J494" s="85">
        <v>0.57789999999999997</v>
      </c>
      <c r="K494" s="85">
        <v>0.58750000000000002</v>
      </c>
      <c r="L494" s="85">
        <v>0.53459999999999996</v>
      </c>
      <c r="M494" s="85">
        <v>0.54900000000000004</v>
      </c>
      <c r="N494" s="85">
        <v>0.58030000000000004</v>
      </c>
      <c r="O494" s="85">
        <v>0.57989999999999997</v>
      </c>
      <c r="P494" s="85">
        <v>0.57699999999999996</v>
      </c>
      <c r="Q494" s="85">
        <v>0.57020000000000004</v>
      </c>
      <c r="R494" s="85">
        <v>0.53969999999999996</v>
      </c>
      <c r="S494" s="85">
        <v>0.52939999999999998</v>
      </c>
      <c r="T494" s="2">
        <f t="shared" si="14"/>
        <v>0.6</v>
      </c>
      <c r="U494" s="1">
        <f t="shared" si="15"/>
        <v>0</v>
      </c>
    </row>
    <row r="495" spans="1:21" x14ac:dyDescent="0.25">
      <c r="A495" s="92">
        <v>11133</v>
      </c>
      <c r="B495" s="83" t="s">
        <v>958</v>
      </c>
      <c r="C495" s="85" t="s">
        <v>2929</v>
      </c>
      <c r="D495" s="86">
        <v>2526</v>
      </c>
      <c r="E495" s="85">
        <v>0</v>
      </c>
      <c r="F495" s="87">
        <v>1522.1519000000001</v>
      </c>
      <c r="G495" s="90">
        <v>0.60260000000000002</v>
      </c>
      <c r="H495" s="85">
        <v>0.60240000000000005</v>
      </c>
      <c r="I495" s="85">
        <v>0.5393</v>
      </c>
      <c r="J495" s="85">
        <v>0.58799999999999997</v>
      </c>
      <c r="K495" s="85">
        <v>0.62360000000000004</v>
      </c>
      <c r="L495" s="85">
        <v>0.60309999999999997</v>
      </c>
      <c r="M495" s="85">
        <v>0.58779999999999999</v>
      </c>
      <c r="N495" s="85">
        <v>0.61240000000000006</v>
      </c>
      <c r="O495" s="85">
        <v>0.60819999999999996</v>
      </c>
      <c r="P495" s="85">
        <v>0.56659999999999999</v>
      </c>
      <c r="Q495" s="85">
        <v>0.69989999999999997</v>
      </c>
      <c r="R495" s="85">
        <v>0.59079999999999999</v>
      </c>
      <c r="S495" s="85">
        <v>0</v>
      </c>
      <c r="T495" s="2">
        <f t="shared" si="14"/>
        <v>0.6</v>
      </c>
      <c r="U495" s="1">
        <f t="shared" si="15"/>
        <v>1</v>
      </c>
    </row>
    <row r="496" spans="1:21" x14ac:dyDescent="0.25">
      <c r="A496" s="92">
        <v>11134</v>
      </c>
      <c r="B496" s="83" t="s">
        <v>958</v>
      </c>
      <c r="C496" s="85" t="s">
        <v>2930</v>
      </c>
      <c r="D496" s="86">
        <v>5653</v>
      </c>
      <c r="E496" s="85">
        <v>416</v>
      </c>
      <c r="F496" s="87">
        <v>2588.0767999999998</v>
      </c>
      <c r="G496" s="90">
        <v>0.49419999999999997</v>
      </c>
      <c r="H496" s="85">
        <v>0.46029999999999999</v>
      </c>
      <c r="I496" s="85">
        <v>0.43509999999999999</v>
      </c>
      <c r="J496" s="85">
        <v>0.43390000000000001</v>
      </c>
      <c r="K496" s="85">
        <v>0.4975</v>
      </c>
      <c r="L496" s="85">
        <v>0.4924</v>
      </c>
      <c r="M496" s="85">
        <v>0.52529999999999999</v>
      </c>
      <c r="N496" s="85">
        <v>0.52980000000000005</v>
      </c>
      <c r="O496" s="85">
        <v>0.53869999999999996</v>
      </c>
      <c r="P496" s="85">
        <v>0.51580000000000004</v>
      </c>
      <c r="Q496" s="85">
        <v>0.49519999999999997</v>
      </c>
      <c r="R496" s="85">
        <v>0.48870000000000002</v>
      </c>
      <c r="S496" s="85">
        <v>0.502</v>
      </c>
      <c r="T496" s="2">
        <f t="shared" si="14"/>
        <v>0.6</v>
      </c>
      <c r="U496" s="1">
        <f t="shared" si="15"/>
        <v>0</v>
      </c>
    </row>
    <row r="497" spans="1:21" x14ac:dyDescent="0.25">
      <c r="A497" s="92">
        <v>11135</v>
      </c>
      <c r="B497" s="83" t="s">
        <v>958</v>
      </c>
      <c r="C497" s="85" t="s">
        <v>2931</v>
      </c>
      <c r="D497" s="86">
        <v>4565</v>
      </c>
      <c r="E497" s="85">
        <v>197</v>
      </c>
      <c r="F497" s="87">
        <v>2638.0189999999998</v>
      </c>
      <c r="G497" s="90">
        <v>0.60389999999999999</v>
      </c>
      <c r="H497" s="85">
        <v>0.60129999999999995</v>
      </c>
      <c r="I497" s="85">
        <v>0.74209999999999998</v>
      </c>
      <c r="J497" s="85">
        <v>0.66579999999999995</v>
      </c>
      <c r="K497" s="85">
        <v>0.69430000000000003</v>
      </c>
      <c r="L497" s="85">
        <v>0.75660000000000005</v>
      </c>
      <c r="M497" s="85">
        <v>0.60450000000000004</v>
      </c>
      <c r="N497" s="85">
        <v>0.40129999999999999</v>
      </c>
      <c r="O497" s="85">
        <v>0.55110000000000003</v>
      </c>
      <c r="P497" s="85">
        <v>0.63900000000000001</v>
      </c>
      <c r="Q497" s="85">
        <v>0.49619999999999997</v>
      </c>
      <c r="R497" s="85">
        <v>0.53600000000000003</v>
      </c>
      <c r="S497" s="85">
        <v>0.52790000000000004</v>
      </c>
      <c r="T497" s="2">
        <f t="shared" si="14"/>
        <v>0.6</v>
      </c>
      <c r="U497" s="1">
        <f t="shared" si="15"/>
        <v>1</v>
      </c>
    </row>
    <row r="498" spans="1:21" x14ac:dyDescent="0.25">
      <c r="A498" s="92">
        <v>11136</v>
      </c>
      <c r="B498" s="83" t="s">
        <v>958</v>
      </c>
      <c r="C498" s="85" t="s">
        <v>2932</v>
      </c>
      <c r="D498" s="86">
        <v>1962</v>
      </c>
      <c r="E498" s="85">
        <v>0</v>
      </c>
      <c r="F498" s="85">
        <v>0</v>
      </c>
      <c r="G498" s="143">
        <f>VLOOKUP($A498,ข้อมูลพื้นฐานรพ_สป_ณสค61!$C$2:$S$897,12,0)</f>
        <v>0.50860000000000005</v>
      </c>
      <c r="H498" s="85">
        <v>0</v>
      </c>
      <c r="I498" s="85">
        <v>0</v>
      </c>
      <c r="J498" s="85">
        <v>0</v>
      </c>
      <c r="K498" s="85">
        <v>0</v>
      </c>
      <c r="L498" s="85">
        <v>0</v>
      </c>
      <c r="M498" s="85">
        <v>0</v>
      </c>
      <c r="N498" s="85">
        <v>0</v>
      </c>
      <c r="O498" s="85">
        <v>0</v>
      </c>
      <c r="P498" s="85">
        <v>0</v>
      </c>
      <c r="Q498" s="85">
        <v>0</v>
      </c>
      <c r="R498" s="85">
        <v>0</v>
      </c>
      <c r="S498" s="85">
        <v>0</v>
      </c>
      <c r="T498" s="2">
        <f t="shared" si="14"/>
        <v>0.6</v>
      </c>
      <c r="U498" s="1">
        <f t="shared" si="15"/>
        <v>0</v>
      </c>
    </row>
    <row r="499" spans="1:21" x14ac:dyDescent="0.25">
      <c r="A499" s="92">
        <v>11137</v>
      </c>
      <c r="B499" s="83" t="s">
        <v>958</v>
      </c>
      <c r="C499" s="85" t="s">
        <v>2933</v>
      </c>
      <c r="D499" s="86">
        <v>3632</v>
      </c>
      <c r="E499" s="85">
        <v>3</v>
      </c>
      <c r="F499" s="87">
        <v>2052.8959</v>
      </c>
      <c r="G499" s="90">
        <v>0.56569999999999998</v>
      </c>
      <c r="H499" s="85">
        <v>0.57650000000000001</v>
      </c>
      <c r="I499" s="85">
        <v>0.56779999999999997</v>
      </c>
      <c r="J499" s="85">
        <v>0.57420000000000004</v>
      </c>
      <c r="K499" s="85">
        <v>0.62729999999999997</v>
      </c>
      <c r="L499" s="85">
        <v>0.68469999999999998</v>
      </c>
      <c r="M499" s="85">
        <v>0.54059999999999997</v>
      </c>
      <c r="N499" s="85">
        <v>0.61480000000000001</v>
      </c>
      <c r="O499" s="85">
        <v>4.7999999999999996E-3</v>
      </c>
      <c r="P499" s="85">
        <v>0.60319999999999996</v>
      </c>
      <c r="Q499" s="85">
        <v>0.71730000000000005</v>
      </c>
      <c r="R499" s="85">
        <v>0.62829999999999997</v>
      </c>
      <c r="S499" s="85">
        <v>0.64639999999999997</v>
      </c>
      <c r="T499" s="2">
        <f t="shared" si="14"/>
        <v>0.6</v>
      </c>
      <c r="U499" s="1">
        <f t="shared" si="15"/>
        <v>0</v>
      </c>
    </row>
    <row r="500" spans="1:21" x14ac:dyDescent="0.25">
      <c r="A500" s="92">
        <v>11138</v>
      </c>
      <c r="B500" s="83" t="s">
        <v>958</v>
      </c>
      <c r="C500" s="85" t="s">
        <v>2934</v>
      </c>
      <c r="D500" s="86">
        <v>4047</v>
      </c>
      <c r="E500" s="85">
        <v>31</v>
      </c>
      <c r="F500" s="87">
        <v>2010.2969000000001</v>
      </c>
      <c r="G500" s="90">
        <v>0.50060000000000004</v>
      </c>
      <c r="H500" s="85">
        <v>0.45019999999999999</v>
      </c>
      <c r="I500" s="85">
        <v>0.45369999999999999</v>
      </c>
      <c r="J500" s="85">
        <v>0.46050000000000002</v>
      </c>
      <c r="K500" s="85">
        <v>0.49409999999999998</v>
      </c>
      <c r="L500" s="85">
        <v>0.47010000000000002</v>
      </c>
      <c r="M500" s="85">
        <v>0.52749999999999997</v>
      </c>
      <c r="N500" s="85">
        <v>0.47370000000000001</v>
      </c>
      <c r="O500" s="85">
        <v>0.50619999999999998</v>
      </c>
      <c r="P500" s="85">
        <v>0.55200000000000005</v>
      </c>
      <c r="Q500" s="85">
        <v>0.54810000000000003</v>
      </c>
      <c r="R500" s="85">
        <v>0.59860000000000002</v>
      </c>
      <c r="S500" s="85">
        <v>0.45429999999999998</v>
      </c>
      <c r="T500" s="2">
        <f t="shared" si="14"/>
        <v>0.6</v>
      </c>
      <c r="U500" s="1">
        <f t="shared" si="15"/>
        <v>0</v>
      </c>
    </row>
    <row r="501" spans="1:21" x14ac:dyDescent="0.25">
      <c r="A501" s="92">
        <v>11139</v>
      </c>
      <c r="B501" s="83" t="s">
        <v>958</v>
      </c>
      <c r="C501" s="85" t="s">
        <v>2935</v>
      </c>
      <c r="D501" s="86">
        <v>2367</v>
      </c>
      <c r="E501" s="86">
        <v>1010</v>
      </c>
      <c r="F501" s="85">
        <v>0</v>
      </c>
      <c r="G501" s="143">
        <f>VLOOKUP($A501,ข้อมูลพื้นฐานรพ_สป_ณสค61!$C$2:$S$897,12,0)</f>
        <v>0.69310000000000005</v>
      </c>
      <c r="H501" s="85">
        <v>0</v>
      </c>
      <c r="I501" s="85">
        <v>0</v>
      </c>
      <c r="J501" s="85">
        <v>0</v>
      </c>
      <c r="K501" s="85">
        <v>0</v>
      </c>
      <c r="L501" s="85">
        <v>0</v>
      </c>
      <c r="M501" s="85">
        <v>0</v>
      </c>
      <c r="N501" s="85">
        <v>0</v>
      </c>
      <c r="O501" s="85">
        <v>0</v>
      </c>
      <c r="P501" s="85">
        <v>0</v>
      </c>
      <c r="Q501" s="85">
        <v>0</v>
      </c>
      <c r="R501" s="85">
        <v>0</v>
      </c>
      <c r="S501" s="85">
        <v>0</v>
      </c>
      <c r="T501" s="2">
        <f t="shared" si="14"/>
        <v>0.6</v>
      </c>
      <c r="U501" s="1">
        <f t="shared" si="15"/>
        <v>1</v>
      </c>
    </row>
    <row r="502" spans="1:21" x14ac:dyDescent="0.25">
      <c r="A502" s="92">
        <v>11643</v>
      </c>
      <c r="B502" s="83" t="s">
        <v>958</v>
      </c>
      <c r="C502" s="85" t="s">
        <v>2936</v>
      </c>
      <c r="D502" s="86">
        <v>1077</v>
      </c>
      <c r="E502" s="85">
        <v>0</v>
      </c>
      <c r="F502" s="85">
        <v>0</v>
      </c>
      <c r="G502" s="143">
        <f>VLOOKUP($A502,ข้อมูลพื้นฐานรพ_สป_ณสค61!$C$2:$S$897,12,0)</f>
        <v>0.61109999999999998</v>
      </c>
      <c r="H502" s="85">
        <v>0</v>
      </c>
      <c r="I502" s="85">
        <v>0</v>
      </c>
      <c r="J502" s="85">
        <v>0</v>
      </c>
      <c r="K502" s="85">
        <v>0</v>
      </c>
      <c r="L502" s="85">
        <v>0</v>
      </c>
      <c r="M502" s="85">
        <v>0</v>
      </c>
      <c r="N502" s="85">
        <v>0</v>
      </c>
      <c r="O502" s="85">
        <v>0</v>
      </c>
      <c r="P502" s="85">
        <v>0</v>
      </c>
      <c r="Q502" s="85">
        <v>0</v>
      </c>
      <c r="R502" s="85">
        <v>0</v>
      </c>
      <c r="S502" s="85">
        <v>0</v>
      </c>
      <c r="T502" s="2">
        <f t="shared" si="14"/>
        <v>0.6</v>
      </c>
      <c r="U502" s="1">
        <f t="shared" si="15"/>
        <v>1</v>
      </c>
    </row>
    <row r="503" spans="1:21" ht="26.4" x14ac:dyDescent="0.25">
      <c r="A503" s="92">
        <v>23736</v>
      </c>
      <c r="B503" s="83" t="s">
        <v>980</v>
      </c>
      <c r="C503" s="85" t="s">
        <v>2937</v>
      </c>
      <c r="D503" s="86">
        <v>1293</v>
      </c>
      <c r="E503" s="85">
        <v>0</v>
      </c>
      <c r="F503" s="85">
        <v>0</v>
      </c>
      <c r="G503" s="143">
        <f>VLOOKUP($A503,ข้อมูลพื้นฐานรพ_สป_ณสค61!$C$2:$S$897,12,0)</f>
        <v>0.42709999999999998</v>
      </c>
      <c r="H503" s="85">
        <v>0</v>
      </c>
      <c r="I503" s="85">
        <v>0</v>
      </c>
      <c r="J503" s="85">
        <v>0</v>
      </c>
      <c r="K503" s="85">
        <v>0</v>
      </c>
      <c r="L503" s="85">
        <v>0</v>
      </c>
      <c r="M503" s="85">
        <v>0</v>
      </c>
      <c r="N503" s="85">
        <v>0</v>
      </c>
      <c r="O503" s="85">
        <v>0</v>
      </c>
      <c r="P503" s="85">
        <v>0</v>
      </c>
      <c r="Q503" s="85">
        <v>0</v>
      </c>
      <c r="R503" s="85">
        <v>0</v>
      </c>
      <c r="S503" s="85">
        <v>0</v>
      </c>
      <c r="T503" s="2">
        <f t="shared" si="14"/>
        <v>0.6</v>
      </c>
      <c r="U503" s="1">
        <f t="shared" si="15"/>
        <v>0</v>
      </c>
    </row>
    <row r="504" spans="1:21" x14ac:dyDescent="0.25">
      <c r="A504" s="92">
        <v>10714</v>
      </c>
      <c r="B504" s="83" t="s">
        <v>1013</v>
      </c>
      <c r="C504" s="85" t="s">
        <v>2938</v>
      </c>
      <c r="D504" s="86">
        <v>34426</v>
      </c>
      <c r="E504" s="85">
        <v>0</v>
      </c>
      <c r="F504" s="87">
        <v>44298.692199999998</v>
      </c>
      <c r="G504" s="90">
        <v>1.2867999999999999</v>
      </c>
      <c r="H504" s="85">
        <v>1.2668999999999999</v>
      </c>
      <c r="I504" s="85">
        <v>1.2315</v>
      </c>
      <c r="J504" s="85">
        <v>1.2071000000000001</v>
      </c>
      <c r="K504" s="85">
        <v>1.2087000000000001</v>
      </c>
      <c r="L504" s="85">
        <v>1.1646000000000001</v>
      </c>
      <c r="M504" s="85">
        <v>1.119</v>
      </c>
      <c r="N504" s="85">
        <v>1.2212000000000001</v>
      </c>
      <c r="O504" s="85">
        <v>1.4006000000000001</v>
      </c>
      <c r="P504" s="85">
        <v>1.3873</v>
      </c>
      <c r="Q504" s="85">
        <v>1.3874</v>
      </c>
      <c r="R504" s="85">
        <v>1.3942000000000001</v>
      </c>
      <c r="S504" s="85">
        <v>1.4101999999999999</v>
      </c>
      <c r="T504" s="2">
        <f t="shared" si="14"/>
        <v>1.2</v>
      </c>
      <c r="U504" s="1">
        <f t="shared" si="15"/>
        <v>1</v>
      </c>
    </row>
    <row r="505" spans="1:21" x14ac:dyDescent="0.25">
      <c r="A505" s="92">
        <v>11140</v>
      </c>
      <c r="B505" s="83" t="s">
        <v>958</v>
      </c>
      <c r="C505" s="85" t="s">
        <v>2939</v>
      </c>
      <c r="D505" s="86">
        <v>2732</v>
      </c>
      <c r="E505" s="85">
        <v>5</v>
      </c>
      <c r="F505" s="87">
        <v>1824.1088999999999</v>
      </c>
      <c r="G505" s="90">
        <v>0.66890000000000005</v>
      </c>
      <c r="H505" s="85">
        <v>0.65169999999999995</v>
      </c>
      <c r="I505" s="85">
        <v>0.73609999999999998</v>
      </c>
      <c r="J505" s="85">
        <v>0.71750000000000003</v>
      </c>
      <c r="K505" s="85">
        <v>0.69569999999999999</v>
      </c>
      <c r="L505" s="85">
        <v>0.74809999999999999</v>
      </c>
      <c r="M505" s="85">
        <v>0.63680000000000003</v>
      </c>
      <c r="N505" s="85">
        <v>0.78180000000000005</v>
      </c>
      <c r="O505" s="85">
        <v>0.60070000000000001</v>
      </c>
      <c r="P505" s="85">
        <v>0.62760000000000005</v>
      </c>
      <c r="Q505" s="85">
        <v>0.63939999999999997</v>
      </c>
      <c r="R505" s="85">
        <v>0.60819999999999996</v>
      </c>
      <c r="S505" s="85">
        <v>0.62729999999999997</v>
      </c>
      <c r="T505" s="2">
        <f t="shared" si="14"/>
        <v>0.6</v>
      </c>
      <c r="U505" s="1">
        <f t="shared" si="15"/>
        <v>1</v>
      </c>
    </row>
    <row r="506" spans="1:21" x14ac:dyDescent="0.25">
      <c r="A506" s="92">
        <v>11141</v>
      </c>
      <c r="B506" s="83" t="s">
        <v>958</v>
      </c>
      <c r="C506" s="85" t="s">
        <v>2940</v>
      </c>
      <c r="D506" s="86">
        <v>3688</v>
      </c>
      <c r="E506" s="85">
        <v>73</v>
      </c>
      <c r="F506" s="87">
        <v>2317.9096</v>
      </c>
      <c r="G506" s="90">
        <v>0.64119999999999999</v>
      </c>
      <c r="H506" s="85">
        <v>0.66869999999999996</v>
      </c>
      <c r="I506" s="85">
        <v>0.66379999999999995</v>
      </c>
      <c r="J506" s="85">
        <v>0.64429999999999998</v>
      </c>
      <c r="K506" s="85">
        <v>0.66180000000000005</v>
      </c>
      <c r="L506" s="85">
        <v>0.68620000000000003</v>
      </c>
      <c r="M506" s="85">
        <v>0.6008</v>
      </c>
      <c r="N506" s="85">
        <v>0.6351</v>
      </c>
      <c r="O506" s="85">
        <v>0.61080000000000001</v>
      </c>
      <c r="P506" s="85">
        <v>0.61650000000000005</v>
      </c>
      <c r="Q506" s="85">
        <v>0.66080000000000005</v>
      </c>
      <c r="R506" s="85">
        <v>0.68140000000000001</v>
      </c>
      <c r="S506" s="85">
        <v>0.57210000000000005</v>
      </c>
      <c r="T506" s="2">
        <f t="shared" si="14"/>
        <v>0.6</v>
      </c>
      <c r="U506" s="1">
        <f t="shared" si="15"/>
        <v>1</v>
      </c>
    </row>
    <row r="507" spans="1:21" x14ac:dyDescent="0.25">
      <c r="A507" s="92">
        <v>11142</v>
      </c>
      <c r="B507" s="83" t="s">
        <v>954</v>
      </c>
      <c r="C507" s="85" t="s">
        <v>2941</v>
      </c>
      <c r="D507" s="86">
        <v>5407</v>
      </c>
      <c r="E507" s="85">
        <v>2</v>
      </c>
      <c r="F507" s="87">
        <v>3168.8836000000001</v>
      </c>
      <c r="G507" s="90">
        <v>0.58630000000000004</v>
      </c>
      <c r="H507" s="85">
        <v>0.50419999999999998</v>
      </c>
      <c r="I507" s="85">
        <v>0.57189999999999996</v>
      </c>
      <c r="J507" s="85">
        <v>0.57350000000000001</v>
      </c>
      <c r="K507" s="85">
        <v>0.66910000000000003</v>
      </c>
      <c r="L507" s="85">
        <v>0.63570000000000004</v>
      </c>
      <c r="M507" s="85">
        <v>0.58360000000000001</v>
      </c>
      <c r="N507" s="85">
        <v>0.55820000000000003</v>
      </c>
      <c r="O507" s="85">
        <v>0.58450000000000002</v>
      </c>
      <c r="P507" s="85">
        <v>0.5716</v>
      </c>
      <c r="Q507" s="85">
        <v>0.54579999999999995</v>
      </c>
      <c r="R507" s="85">
        <v>0.61439999999999995</v>
      </c>
      <c r="S507" s="85">
        <v>0.61439999999999995</v>
      </c>
      <c r="T507" s="2">
        <f t="shared" si="14"/>
        <v>0.6</v>
      </c>
      <c r="U507" s="1">
        <f t="shared" si="15"/>
        <v>0</v>
      </c>
    </row>
    <row r="508" spans="1:21" x14ac:dyDescent="0.25">
      <c r="A508" s="92">
        <v>11143</v>
      </c>
      <c r="B508" s="83" t="s">
        <v>958</v>
      </c>
      <c r="C508" s="85" t="s">
        <v>2942</v>
      </c>
      <c r="D508" s="86">
        <v>2283</v>
      </c>
      <c r="E508" s="85">
        <v>28</v>
      </c>
      <c r="F508" s="87">
        <v>1374.6396999999999</v>
      </c>
      <c r="G508" s="90">
        <v>0.60960000000000003</v>
      </c>
      <c r="H508" s="85">
        <v>0.60189999999999999</v>
      </c>
      <c r="I508" s="85">
        <v>0.57479999999999998</v>
      </c>
      <c r="J508" s="85">
        <v>0.63019999999999998</v>
      </c>
      <c r="K508" s="85">
        <v>0.56730000000000003</v>
      </c>
      <c r="L508" s="85">
        <v>0.6613</v>
      </c>
      <c r="M508" s="85">
        <v>0.66259999999999997</v>
      </c>
      <c r="N508" s="85">
        <v>0.59099999999999997</v>
      </c>
      <c r="O508" s="85">
        <v>0.61780000000000002</v>
      </c>
      <c r="P508" s="85">
        <v>0.62960000000000005</v>
      </c>
      <c r="Q508" s="85">
        <v>0.60719999999999996</v>
      </c>
      <c r="R508" s="85">
        <v>0.61380000000000001</v>
      </c>
      <c r="S508" s="85">
        <v>0.57369999999999999</v>
      </c>
      <c r="T508" s="2">
        <f t="shared" si="14"/>
        <v>0.6</v>
      </c>
      <c r="U508" s="1">
        <f t="shared" si="15"/>
        <v>1</v>
      </c>
    </row>
    <row r="509" spans="1:21" x14ac:dyDescent="0.25">
      <c r="A509" s="92">
        <v>11144</v>
      </c>
      <c r="B509" s="83" t="s">
        <v>958</v>
      </c>
      <c r="C509" s="85" t="s">
        <v>2943</v>
      </c>
      <c r="D509" s="86">
        <v>5567</v>
      </c>
      <c r="E509" s="85">
        <v>0</v>
      </c>
      <c r="F509" s="87">
        <v>3895.7746000000002</v>
      </c>
      <c r="G509" s="90">
        <v>0.69979999999999998</v>
      </c>
      <c r="H509" s="85">
        <v>0.70599999999999996</v>
      </c>
      <c r="I509" s="85">
        <v>0.72689999999999999</v>
      </c>
      <c r="J509" s="85">
        <v>0.72609999999999997</v>
      </c>
      <c r="K509" s="85">
        <v>0.65480000000000005</v>
      </c>
      <c r="L509" s="85">
        <v>0.63639999999999997</v>
      </c>
      <c r="M509" s="85">
        <v>0.6734</v>
      </c>
      <c r="N509" s="85">
        <v>0.71250000000000002</v>
      </c>
      <c r="O509" s="85">
        <v>0.69110000000000005</v>
      </c>
      <c r="P509" s="85">
        <v>0.70779999999999998</v>
      </c>
      <c r="Q509" s="85">
        <v>0.72370000000000001</v>
      </c>
      <c r="R509" s="85">
        <v>0.75439999999999996</v>
      </c>
      <c r="S509" s="85">
        <v>0.67810000000000004</v>
      </c>
      <c r="T509" s="2">
        <f t="shared" si="14"/>
        <v>0.6</v>
      </c>
      <c r="U509" s="1">
        <f t="shared" si="15"/>
        <v>1</v>
      </c>
    </row>
    <row r="510" spans="1:21" x14ac:dyDescent="0.25">
      <c r="A510" s="92">
        <v>11145</v>
      </c>
      <c r="B510" s="83" t="s">
        <v>958</v>
      </c>
      <c r="C510" s="85" t="s">
        <v>2944</v>
      </c>
      <c r="D510" s="86">
        <v>2076</v>
      </c>
      <c r="E510" s="85">
        <v>2</v>
      </c>
      <c r="F510" s="87">
        <v>1141.4782</v>
      </c>
      <c r="G510" s="90">
        <v>0.5504</v>
      </c>
      <c r="H510" s="85">
        <v>0.59209999999999996</v>
      </c>
      <c r="I510" s="85">
        <v>0.55810000000000004</v>
      </c>
      <c r="J510" s="85">
        <v>0.53149999999999997</v>
      </c>
      <c r="K510" s="85">
        <v>0.62829999999999997</v>
      </c>
      <c r="L510" s="85">
        <v>0.49830000000000002</v>
      </c>
      <c r="M510" s="85">
        <v>0.50349999999999995</v>
      </c>
      <c r="N510" s="85">
        <v>0.51039999999999996</v>
      </c>
      <c r="O510" s="85">
        <v>0.5504</v>
      </c>
      <c r="P510" s="85">
        <v>0.51990000000000003</v>
      </c>
      <c r="Q510" s="85">
        <v>0.53069999999999995</v>
      </c>
      <c r="R510" s="85">
        <v>0.58460000000000001</v>
      </c>
      <c r="S510" s="85">
        <v>0.5968</v>
      </c>
      <c r="T510" s="2">
        <f t="shared" si="14"/>
        <v>0.6</v>
      </c>
      <c r="U510" s="1">
        <f t="shared" si="15"/>
        <v>0</v>
      </c>
    </row>
    <row r="511" spans="1:21" x14ac:dyDescent="0.25">
      <c r="A511" s="92">
        <v>24956</v>
      </c>
      <c r="B511" s="83" t="s">
        <v>980</v>
      </c>
      <c r="C511" s="85" t="s">
        <v>2945</v>
      </c>
      <c r="D511" s="85">
        <v>479</v>
      </c>
      <c r="E511" s="85">
        <v>2</v>
      </c>
      <c r="F511" s="85">
        <v>323.04250000000002</v>
      </c>
      <c r="G511" s="90">
        <v>0.67720000000000002</v>
      </c>
      <c r="H511" s="85">
        <v>0.57950000000000002</v>
      </c>
      <c r="I511" s="85">
        <v>0.64529999999999998</v>
      </c>
      <c r="J511" s="85">
        <v>0.65369999999999995</v>
      </c>
      <c r="K511" s="85">
        <v>0.74419999999999997</v>
      </c>
      <c r="L511" s="85">
        <v>0.75049999999999994</v>
      </c>
      <c r="M511" s="85">
        <v>0.86280000000000001</v>
      </c>
      <c r="N511" s="85">
        <v>0.60289999999999999</v>
      </c>
      <c r="O511" s="85">
        <v>0.86070000000000002</v>
      </c>
      <c r="P511" s="85">
        <v>0.63219999999999998</v>
      </c>
      <c r="Q511" s="85">
        <v>0.61990000000000001</v>
      </c>
      <c r="R511" s="85">
        <v>0.6925</v>
      </c>
      <c r="S511" s="85">
        <v>0.64749999999999996</v>
      </c>
      <c r="T511" s="2">
        <f t="shared" si="14"/>
        <v>0.6</v>
      </c>
      <c r="U511" s="1">
        <f t="shared" si="15"/>
        <v>1</v>
      </c>
    </row>
    <row r="512" spans="1:21" x14ac:dyDescent="0.25">
      <c r="A512" s="92">
        <v>10672</v>
      </c>
      <c r="B512" s="83" t="s">
        <v>950</v>
      </c>
      <c r="C512" s="85" t="s">
        <v>2946</v>
      </c>
      <c r="D512" s="86">
        <v>54794</v>
      </c>
      <c r="E512" s="85">
        <v>2</v>
      </c>
      <c r="F512" s="87">
        <v>120279.68030000001</v>
      </c>
      <c r="G512" s="90">
        <v>2.1951999999999998</v>
      </c>
      <c r="H512" s="85">
        <v>2.1562000000000001</v>
      </c>
      <c r="I512" s="85">
        <v>2.1983999999999999</v>
      </c>
      <c r="J512" s="85">
        <v>2.2323</v>
      </c>
      <c r="K512" s="85">
        <v>2.2688000000000001</v>
      </c>
      <c r="L512" s="85">
        <v>2.0830000000000002</v>
      </c>
      <c r="M512" s="85">
        <v>2.2522000000000002</v>
      </c>
      <c r="N512" s="85">
        <v>2.1463000000000001</v>
      </c>
      <c r="O512" s="85">
        <v>2.1995</v>
      </c>
      <c r="P512" s="85">
        <v>2.1343000000000001</v>
      </c>
      <c r="Q512" s="85">
        <v>2.2875999999999999</v>
      </c>
      <c r="R512" s="85">
        <v>2.1501000000000001</v>
      </c>
      <c r="S512" s="85">
        <v>2.2342</v>
      </c>
      <c r="T512" s="2">
        <f t="shared" si="14"/>
        <v>1.6</v>
      </c>
      <c r="U512" s="1">
        <f t="shared" si="15"/>
        <v>1</v>
      </c>
    </row>
    <row r="513" spans="1:21" x14ac:dyDescent="0.25">
      <c r="A513" s="92">
        <v>11146</v>
      </c>
      <c r="B513" s="83" t="s">
        <v>958</v>
      </c>
      <c r="C513" s="85" t="s">
        <v>2947</v>
      </c>
      <c r="D513" s="86">
        <v>3567</v>
      </c>
      <c r="E513" s="85">
        <v>58</v>
      </c>
      <c r="F513" s="87">
        <v>2099.7728999999999</v>
      </c>
      <c r="G513" s="90">
        <v>0.59840000000000004</v>
      </c>
      <c r="H513" s="85">
        <v>0.58209999999999995</v>
      </c>
      <c r="I513" s="85">
        <v>0.61480000000000001</v>
      </c>
      <c r="J513" s="85">
        <v>0.58250000000000002</v>
      </c>
      <c r="K513" s="85">
        <v>0.57669999999999999</v>
      </c>
      <c r="L513" s="85">
        <v>0.51229999999999998</v>
      </c>
      <c r="M513" s="85">
        <v>0.59240000000000004</v>
      </c>
      <c r="N513" s="85">
        <v>0.55279999999999996</v>
      </c>
      <c r="O513" s="85">
        <v>0.56589999999999996</v>
      </c>
      <c r="P513" s="85">
        <v>0.57730000000000004</v>
      </c>
      <c r="Q513" s="85">
        <v>0.61880000000000002</v>
      </c>
      <c r="R513" s="85">
        <v>0.68369999999999997</v>
      </c>
      <c r="S513" s="85">
        <v>0.71399999999999997</v>
      </c>
      <c r="T513" s="2">
        <f t="shared" si="14"/>
        <v>0.6</v>
      </c>
      <c r="U513" s="1">
        <f t="shared" si="15"/>
        <v>0</v>
      </c>
    </row>
    <row r="514" spans="1:21" x14ac:dyDescent="0.25">
      <c r="A514" s="92">
        <v>11147</v>
      </c>
      <c r="B514" s="83" t="s">
        <v>961</v>
      </c>
      <c r="C514" s="85" t="s">
        <v>2948</v>
      </c>
      <c r="D514" s="86">
        <v>10614</v>
      </c>
      <c r="E514" s="85">
        <v>28</v>
      </c>
      <c r="F514" s="87">
        <v>10277.947399999999</v>
      </c>
      <c r="G514" s="90">
        <v>0.97089999999999999</v>
      </c>
      <c r="H514" s="85">
        <v>0.96840000000000004</v>
      </c>
      <c r="I514" s="85">
        <v>1.0104</v>
      </c>
      <c r="J514" s="85">
        <v>0.9718</v>
      </c>
      <c r="K514" s="85">
        <v>1.0285</v>
      </c>
      <c r="L514" s="85">
        <v>0.96830000000000005</v>
      </c>
      <c r="M514" s="85">
        <v>1.0041</v>
      </c>
      <c r="N514" s="85">
        <v>0.95509999999999995</v>
      </c>
      <c r="O514" s="85">
        <v>0.94620000000000004</v>
      </c>
      <c r="P514" s="85">
        <v>0.95389999999999997</v>
      </c>
      <c r="Q514" s="85">
        <v>1.0838000000000001</v>
      </c>
      <c r="R514" s="85">
        <v>1.0011000000000001</v>
      </c>
      <c r="S514" s="85">
        <v>0.78080000000000005</v>
      </c>
      <c r="T514" s="2">
        <f t="shared" si="14"/>
        <v>0.8</v>
      </c>
      <c r="U514" s="1">
        <f t="shared" si="15"/>
        <v>1</v>
      </c>
    </row>
    <row r="515" spans="1:21" x14ac:dyDescent="0.25">
      <c r="A515" s="92">
        <v>11148</v>
      </c>
      <c r="B515" s="83" t="s">
        <v>958</v>
      </c>
      <c r="C515" s="85" t="s">
        <v>2949</v>
      </c>
      <c r="D515" s="86">
        <v>3148</v>
      </c>
      <c r="E515" s="85">
        <v>9</v>
      </c>
      <c r="F515" s="87">
        <v>2049.2811000000002</v>
      </c>
      <c r="G515" s="90">
        <v>0.65280000000000005</v>
      </c>
      <c r="H515" s="85">
        <v>0.66290000000000004</v>
      </c>
      <c r="I515" s="85">
        <v>0.67090000000000005</v>
      </c>
      <c r="J515" s="85">
        <v>0.69769999999999999</v>
      </c>
      <c r="K515" s="85">
        <v>0.61929999999999996</v>
      </c>
      <c r="L515" s="85">
        <v>0.79700000000000004</v>
      </c>
      <c r="M515" s="85">
        <v>0.69450000000000001</v>
      </c>
      <c r="N515" s="85">
        <v>0.62380000000000002</v>
      </c>
      <c r="O515" s="85">
        <v>0.65010000000000001</v>
      </c>
      <c r="P515" s="85">
        <v>0.60099999999999998</v>
      </c>
      <c r="Q515" s="85">
        <v>0.58450000000000002</v>
      </c>
      <c r="R515" s="85">
        <v>0.62770000000000004</v>
      </c>
      <c r="S515" s="85">
        <v>0.58979999999999999</v>
      </c>
      <c r="T515" s="2">
        <f t="shared" si="14"/>
        <v>0.6</v>
      </c>
      <c r="U515" s="1">
        <f t="shared" si="15"/>
        <v>1</v>
      </c>
    </row>
    <row r="516" spans="1:21" x14ac:dyDescent="0.25">
      <c r="A516" s="92">
        <v>11149</v>
      </c>
      <c r="B516" s="83" t="s">
        <v>958</v>
      </c>
      <c r="C516" s="85" t="s">
        <v>2950</v>
      </c>
      <c r="D516" s="86">
        <v>4726</v>
      </c>
      <c r="E516" s="85">
        <v>16</v>
      </c>
      <c r="F516" s="87">
        <v>3037.1293000000001</v>
      </c>
      <c r="G516" s="90">
        <v>0.64480000000000004</v>
      </c>
      <c r="H516" s="85">
        <v>0.65249999999999997</v>
      </c>
      <c r="I516" s="85">
        <v>0.64159999999999995</v>
      </c>
      <c r="J516" s="85">
        <v>0.65659999999999996</v>
      </c>
      <c r="K516" s="85">
        <v>0.66390000000000005</v>
      </c>
      <c r="L516" s="85">
        <v>0.64039999999999997</v>
      </c>
      <c r="M516" s="85">
        <v>0.68030000000000002</v>
      </c>
      <c r="N516" s="85">
        <v>0.66859999999999997</v>
      </c>
      <c r="O516" s="85">
        <v>0.64139999999999997</v>
      </c>
      <c r="P516" s="85">
        <v>0.57530000000000003</v>
      </c>
      <c r="Q516" s="85">
        <v>0.58979999999999999</v>
      </c>
      <c r="R516" s="85">
        <v>0.67920000000000003</v>
      </c>
      <c r="S516" s="85">
        <v>0.66710000000000003</v>
      </c>
      <c r="T516" s="2">
        <f t="shared" ref="T516:T579" si="16">VLOOKUP($B516,$W$3:$AF$10,10,0)</f>
        <v>0.6</v>
      </c>
      <c r="U516" s="1">
        <f t="shared" ref="U516:U579" si="17">IF(G516&gt;=T516,1,0)</f>
        <v>1</v>
      </c>
    </row>
    <row r="517" spans="1:21" x14ac:dyDescent="0.25">
      <c r="A517" s="92">
        <v>11150</v>
      </c>
      <c r="B517" s="83" t="s">
        <v>958</v>
      </c>
      <c r="C517" s="85" t="s">
        <v>2951</v>
      </c>
      <c r="D517" s="86">
        <v>3301</v>
      </c>
      <c r="E517" s="85">
        <v>21</v>
      </c>
      <c r="F517" s="87">
        <v>2116.0693000000001</v>
      </c>
      <c r="G517" s="90">
        <v>0.64510000000000001</v>
      </c>
      <c r="H517" s="85">
        <v>0.69899999999999995</v>
      </c>
      <c r="I517" s="85">
        <v>0.6381</v>
      </c>
      <c r="J517" s="85">
        <v>0.71150000000000002</v>
      </c>
      <c r="K517" s="85">
        <v>0.60980000000000001</v>
      </c>
      <c r="L517" s="85">
        <v>0.64039999999999997</v>
      </c>
      <c r="M517" s="85">
        <v>0.625</v>
      </c>
      <c r="N517" s="85">
        <v>0.65410000000000001</v>
      </c>
      <c r="O517" s="85">
        <v>0.63019999999999998</v>
      </c>
      <c r="P517" s="85">
        <v>0.68189999999999995</v>
      </c>
      <c r="Q517" s="85">
        <v>0.67559999999999998</v>
      </c>
      <c r="R517" s="85">
        <v>0.59209999999999996</v>
      </c>
      <c r="S517" s="85">
        <v>0.57699999999999996</v>
      </c>
      <c r="T517" s="2">
        <f t="shared" si="16"/>
        <v>0.6</v>
      </c>
      <c r="U517" s="1">
        <f t="shared" si="17"/>
        <v>1</v>
      </c>
    </row>
    <row r="518" spans="1:21" x14ac:dyDescent="0.25">
      <c r="A518" s="92">
        <v>11151</v>
      </c>
      <c r="B518" s="83" t="s">
        <v>958</v>
      </c>
      <c r="C518" s="85" t="s">
        <v>2952</v>
      </c>
      <c r="D518" s="86">
        <v>3511</v>
      </c>
      <c r="E518" s="85">
        <v>12</v>
      </c>
      <c r="F518" s="87">
        <v>2307.9484000000002</v>
      </c>
      <c r="G518" s="90">
        <v>0.65959999999999996</v>
      </c>
      <c r="H518" s="85">
        <v>0.60740000000000005</v>
      </c>
      <c r="I518" s="85">
        <v>0.59519999999999995</v>
      </c>
      <c r="J518" s="85">
        <v>0.66769999999999996</v>
      </c>
      <c r="K518" s="85">
        <v>0.63980000000000004</v>
      </c>
      <c r="L518" s="85">
        <v>0.72450000000000003</v>
      </c>
      <c r="M518" s="85">
        <v>0.69210000000000005</v>
      </c>
      <c r="N518" s="85">
        <v>0.66339999999999999</v>
      </c>
      <c r="O518" s="85">
        <v>0.71460000000000001</v>
      </c>
      <c r="P518" s="85">
        <v>0.65210000000000001</v>
      </c>
      <c r="Q518" s="85">
        <v>0.66559999999999997</v>
      </c>
      <c r="R518" s="85">
        <v>0.63390000000000002</v>
      </c>
      <c r="S518" s="85">
        <v>0.66049999999999998</v>
      </c>
      <c r="T518" s="2">
        <f t="shared" si="16"/>
        <v>0.6</v>
      </c>
      <c r="U518" s="1">
        <f t="shared" si="17"/>
        <v>1</v>
      </c>
    </row>
    <row r="519" spans="1:21" x14ac:dyDescent="0.25">
      <c r="A519" s="92">
        <v>11152</v>
      </c>
      <c r="B519" s="83" t="s">
        <v>961</v>
      </c>
      <c r="C519" s="85" t="s">
        <v>2953</v>
      </c>
      <c r="D519" s="86">
        <v>5552</v>
      </c>
      <c r="E519" s="85">
        <v>43</v>
      </c>
      <c r="F519" s="87">
        <v>4402.6329999999998</v>
      </c>
      <c r="G519" s="90">
        <v>0.79920000000000002</v>
      </c>
      <c r="H519" s="85">
        <v>0.78339999999999999</v>
      </c>
      <c r="I519" s="85">
        <v>0.78559999999999997</v>
      </c>
      <c r="J519" s="85">
        <v>0.74470000000000003</v>
      </c>
      <c r="K519" s="85">
        <v>0.73129999999999995</v>
      </c>
      <c r="L519" s="85">
        <v>0.78139999999999998</v>
      </c>
      <c r="M519" s="85">
        <v>0.80279999999999996</v>
      </c>
      <c r="N519" s="85">
        <v>0.84340000000000004</v>
      </c>
      <c r="O519" s="85">
        <v>0.88870000000000005</v>
      </c>
      <c r="P519" s="85">
        <v>0.74280000000000002</v>
      </c>
      <c r="Q519" s="85">
        <v>0.78500000000000003</v>
      </c>
      <c r="R519" s="85">
        <v>0.82430000000000003</v>
      </c>
      <c r="S519" s="85">
        <v>0.85450000000000004</v>
      </c>
      <c r="T519" s="2">
        <f t="shared" si="16"/>
        <v>0.8</v>
      </c>
      <c r="U519" s="1">
        <f t="shared" si="17"/>
        <v>0</v>
      </c>
    </row>
    <row r="520" spans="1:21" x14ac:dyDescent="0.25">
      <c r="A520" s="92">
        <v>11153</v>
      </c>
      <c r="B520" s="83" t="s">
        <v>958</v>
      </c>
      <c r="C520" s="85" t="s">
        <v>2954</v>
      </c>
      <c r="D520" s="86">
        <v>1320</v>
      </c>
      <c r="E520" s="85">
        <v>6</v>
      </c>
      <c r="F520" s="85">
        <v>910.29539999999997</v>
      </c>
      <c r="G520" s="90">
        <v>0.69279999999999997</v>
      </c>
      <c r="H520" s="85">
        <v>0.72850000000000004</v>
      </c>
      <c r="I520" s="85">
        <v>0.65169999999999995</v>
      </c>
      <c r="J520" s="85">
        <v>0.65849999999999997</v>
      </c>
      <c r="K520" s="85">
        <v>0.67179999999999995</v>
      </c>
      <c r="L520" s="85">
        <v>0.63939999999999997</v>
      </c>
      <c r="M520" s="85">
        <v>0.64800000000000002</v>
      </c>
      <c r="N520" s="85">
        <v>0.71189999999999998</v>
      </c>
      <c r="O520" s="85">
        <v>0.70050000000000001</v>
      </c>
      <c r="P520" s="85">
        <v>0.68989999999999996</v>
      </c>
      <c r="Q520" s="85">
        <v>0.67430000000000001</v>
      </c>
      <c r="R520" s="85">
        <v>0.77810000000000001</v>
      </c>
      <c r="S520" s="85">
        <v>0.77580000000000005</v>
      </c>
      <c r="T520" s="2">
        <f t="shared" si="16"/>
        <v>0.6</v>
      </c>
      <c r="U520" s="1">
        <f t="shared" si="17"/>
        <v>1</v>
      </c>
    </row>
    <row r="521" spans="1:21" x14ac:dyDescent="0.25">
      <c r="A521" s="92">
        <v>11154</v>
      </c>
      <c r="B521" s="83" t="s">
        <v>958</v>
      </c>
      <c r="C521" s="85" t="s">
        <v>2955</v>
      </c>
      <c r="D521" s="86">
        <v>3125</v>
      </c>
      <c r="E521" s="85">
        <v>2</v>
      </c>
      <c r="F521" s="87">
        <v>2192.1012999999998</v>
      </c>
      <c r="G521" s="90">
        <v>0.70189999999999997</v>
      </c>
      <c r="H521" s="85">
        <v>0.67759999999999998</v>
      </c>
      <c r="I521" s="85">
        <v>0.68940000000000001</v>
      </c>
      <c r="J521" s="85">
        <v>0.64670000000000005</v>
      </c>
      <c r="K521" s="85">
        <v>0.70499999999999996</v>
      </c>
      <c r="L521" s="85">
        <v>0.7389</v>
      </c>
      <c r="M521" s="85">
        <v>0.59389999999999998</v>
      </c>
      <c r="N521" s="85">
        <v>0.71860000000000002</v>
      </c>
      <c r="O521" s="85">
        <v>0.69430000000000003</v>
      </c>
      <c r="P521" s="85">
        <v>0.74760000000000004</v>
      </c>
      <c r="Q521" s="85">
        <v>0.7228</v>
      </c>
      <c r="R521" s="85">
        <v>0.75660000000000005</v>
      </c>
      <c r="S521" s="85">
        <v>0.72399999999999998</v>
      </c>
      <c r="T521" s="2">
        <f t="shared" si="16"/>
        <v>0.6</v>
      </c>
      <c r="U521" s="1">
        <f t="shared" si="17"/>
        <v>1</v>
      </c>
    </row>
    <row r="522" spans="1:21" x14ac:dyDescent="0.25">
      <c r="A522" s="92">
        <v>11155</v>
      </c>
      <c r="B522" s="83" t="s">
        <v>958</v>
      </c>
      <c r="C522" s="85" t="s">
        <v>2956</v>
      </c>
      <c r="D522" s="86">
        <v>5773</v>
      </c>
      <c r="E522" s="85">
        <v>10</v>
      </c>
      <c r="F522" s="87">
        <v>4342.3437999999996</v>
      </c>
      <c r="G522" s="90">
        <v>0.75349999999999995</v>
      </c>
      <c r="H522" s="85">
        <v>0.73380000000000001</v>
      </c>
      <c r="I522" s="85">
        <v>0.78200000000000003</v>
      </c>
      <c r="J522" s="85">
        <v>0.69789999999999996</v>
      </c>
      <c r="K522" s="85">
        <v>0.82969999999999999</v>
      </c>
      <c r="L522" s="85">
        <v>0.73180000000000001</v>
      </c>
      <c r="M522" s="85">
        <v>0.71379999999999999</v>
      </c>
      <c r="N522" s="85">
        <v>0.7218</v>
      </c>
      <c r="O522" s="85">
        <v>0.72670000000000001</v>
      </c>
      <c r="P522" s="85">
        <v>0.84209999999999996</v>
      </c>
      <c r="Q522" s="85">
        <v>0.72419999999999995</v>
      </c>
      <c r="R522" s="85">
        <v>0.76300000000000001</v>
      </c>
      <c r="S522" s="85">
        <v>0.77180000000000004</v>
      </c>
      <c r="T522" s="2">
        <f t="shared" si="16"/>
        <v>0.6</v>
      </c>
      <c r="U522" s="1">
        <f t="shared" si="17"/>
        <v>1</v>
      </c>
    </row>
    <row r="523" spans="1:21" x14ac:dyDescent="0.25">
      <c r="A523" s="92">
        <v>11156</v>
      </c>
      <c r="B523" s="83" t="s">
        <v>958</v>
      </c>
      <c r="C523" s="85" t="s">
        <v>2957</v>
      </c>
      <c r="D523" s="86">
        <v>3064</v>
      </c>
      <c r="E523" s="85">
        <v>14</v>
      </c>
      <c r="F523" s="87">
        <v>2135.5414000000001</v>
      </c>
      <c r="G523" s="90">
        <v>0.70020000000000004</v>
      </c>
      <c r="H523" s="85">
        <v>0.69950000000000001</v>
      </c>
      <c r="I523" s="85">
        <v>0.68120000000000003</v>
      </c>
      <c r="J523" s="85">
        <v>0.74950000000000006</v>
      </c>
      <c r="K523" s="85">
        <v>0.72209999999999996</v>
      </c>
      <c r="L523" s="85">
        <v>0.75249999999999995</v>
      </c>
      <c r="M523" s="85">
        <v>0.74399999999999999</v>
      </c>
      <c r="N523" s="85">
        <v>0.71120000000000005</v>
      </c>
      <c r="O523" s="85">
        <v>0.65539999999999998</v>
      </c>
      <c r="P523" s="85">
        <v>0.67090000000000005</v>
      </c>
      <c r="Q523" s="85">
        <v>0.67130000000000001</v>
      </c>
      <c r="R523" s="85">
        <v>0.68859999999999999</v>
      </c>
      <c r="S523" s="85">
        <v>0.67049999999999998</v>
      </c>
      <c r="T523" s="2">
        <f t="shared" si="16"/>
        <v>0.6</v>
      </c>
      <c r="U523" s="1">
        <f t="shared" si="17"/>
        <v>1</v>
      </c>
    </row>
    <row r="524" spans="1:21" x14ac:dyDescent="0.25">
      <c r="A524" s="92">
        <v>11157</v>
      </c>
      <c r="B524" s="83" t="s">
        <v>958</v>
      </c>
      <c r="C524" s="85" t="s">
        <v>2958</v>
      </c>
      <c r="D524" s="86">
        <v>2760</v>
      </c>
      <c r="E524" s="85">
        <v>9</v>
      </c>
      <c r="F524" s="87">
        <v>1799.8233</v>
      </c>
      <c r="G524" s="90">
        <v>0.6542</v>
      </c>
      <c r="H524" s="85">
        <v>0.58720000000000006</v>
      </c>
      <c r="I524" s="85">
        <v>0.69640000000000002</v>
      </c>
      <c r="J524" s="85">
        <v>0.63149999999999995</v>
      </c>
      <c r="K524" s="85">
        <v>0.6139</v>
      </c>
      <c r="L524" s="85">
        <v>0.61260000000000003</v>
      </c>
      <c r="M524" s="85">
        <v>0.62129999999999996</v>
      </c>
      <c r="N524" s="85">
        <v>0.59060000000000001</v>
      </c>
      <c r="O524" s="85">
        <v>0.66549999999999998</v>
      </c>
      <c r="P524" s="85">
        <v>0.69279999999999997</v>
      </c>
      <c r="Q524" s="85">
        <v>0.71699999999999997</v>
      </c>
      <c r="R524" s="85">
        <v>0.73360000000000003</v>
      </c>
      <c r="S524" s="85">
        <v>0.67110000000000003</v>
      </c>
      <c r="T524" s="2">
        <f t="shared" si="16"/>
        <v>0.6</v>
      </c>
      <c r="U524" s="1">
        <f t="shared" si="17"/>
        <v>1</v>
      </c>
    </row>
    <row r="525" spans="1:21" x14ac:dyDescent="0.25">
      <c r="A525" s="92">
        <v>10673</v>
      </c>
      <c r="B525" s="83" t="s">
        <v>950</v>
      </c>
      <c r="C525" s="85" t="s">
        <v>3016</v>
      </c>
      <c r="D525" s="86">
        <v>43810</v>
      </c>
      <c r="E525" s="85">
        <v>4</v>
      </c>
      <c r="F525" s="87">
        <v>78161.248200000002</v>
      </c>
      <c r="G525" s="90">
        <v>1.7843</v>
      </c>
      <c r="H525" s="85">
        <v>1.7222</v>
      </c>
      <c r="I525" s="85">
        <v>1.7735000000000001</v>
      </c>
      <c r="J525" s="85">
        <v>1.8069</v>
      </c>
      <c r="K525" s="85">
        <v>1.7790999999999999</v>
      </c>
      <c r="L525" s="85">
        <v>1.8693</v>
      </c>
      <c r="M525" s="85">
        <v>1.9019999999999999</v>
      </c>
      <c r="N525" s="85">
        <v>1.7859</v>
      </c>
      <c r="O525" s="85">
        <v>1.7674000000000001</v>
      </c>
      <c r="P525" s="85">
        <v>1.8171999999999999</v>
      </c>
      <c r="Q525" s="85">
        <v>1.724</v>
      </c>
      <c r="R525" s="85">
        <v>1.7753000000000001</v>
      </c>
      <c r="S525" s="85">
        <v>1.7031000000000001</v>
      </c>
      <c r="T525" s="2">
        <f t="shared" si="16"/>
        <v>1.6</v>
      </c>
      <c r="U525" s="1">
        <f t="shared" si="17"/>
        <v>1</v>
      </c>
    </row>
    <row r="526" spans="1:21" x14ac:dyDescent="0.25">
      <c r="A526" s="92">
        <v>11158</v>
      </c>
      <c r="B526" s="83" t="s">
        <v>958</v>
      </c>
      <c r="C526" s="85" t="s">
        <v>3017</v>
      </c>
      <c r="D526" s="86">
        <v>1770</v>
      </c>
      <c r="E526" s="85">
        <v>331</v>
      </c>
      <c r="F526" s="87">
        <v>1030.8024</v>
      </c>
      <c r="G526" s="90">
        <v>0.71630000000000005</v>
      </c>
      <c r="H526" s="85">
        <v>0.73060000000000003</v>
      </c>
      <c r="I526" s="85">
        <v>0.82930000000000004</v>
      </c>
      <c r="J526" s="85">
        <v>0.67869999999999997</v>
      </c>
      <c r="K526" s="85">
        <v>0.73599999999999999</v>
      </c>
      <c r="L526" s="85">
        <v>0</v>
      </c>
      <c r="M526" s="85">
        <v>0</v>
      </c>
      <c r="N526" s="85">
        <v>0</v>
      </c>
      <c r="O526" s="85">
        <v>0.71230000000000004</v>
      </c>
      <c r="P526" s="85">
        <v>0.72130000000000005</v>
      </c>
      <c r="Q526" s="85">
        <v>0.73780000000000001</v>
      </c>
      <c r="R526" s="85">
        <v>0.59970000000000001</v>
      </c>
      <c r="S526" s="85">
        <v>0.66800000000000004</v>
      </c>
      <c r="T526" s="2">
        <f t="shared" si="16"/>
        <v>0.6</v>
      </c>
      <c r="U526" s="1">
        <f t="shared" si="17"/>
        <v>1</v>
      </c>
    </row>
    <row r="527" spans="1:21" x14ac:dyDescent="0.25">
      <c r="A527" s="92">
        <v>11159</v>
      </c>
      <c r="B527" s="83" t="s">
        <v>958</v>
      </c>
      <c r="C527" s="85" t="s">
        <v>3018</v>
      </c>
      <c r="D527" s="86">
        <v>2886</v>
      </c>
      <c r="E527" s="85">
        <v>28</v>
      </c>
      <c r="F527" s="87">
        <v>1574.0209</v>
      </c>
      <c r="G527" s="90">
        <v>0.55069999999999997</v>
      </c>
      <c r="H527" s="85">
        <v>0.53320000000000001</v>
      </c>
      <c r="I527" s="85">
        <v>0.52210000000000001</v>
      </c>
      <c r="J527" s="85">
        <v>0.65349999999999997</v>
      </c>
      <c r="K527" s="85">
        <v>0.52029999999999998</v>
      </c>
      <c r="L527" s="85">
        <v>0.65869999999999995</v>
      </c>
      <c r="M527" s="85">
        <v>0.52180000000000004</v>
      </c>
      <c r="N527" s="85">
        <v>0.51239999999999997</v>
      </c>
      <c r="O527" s="85">
        <v>0.55289999999999995</v>
      </c>
      <c r="P527" s="85">
        <v>0.49430000000000002</v>
      </c>
      <c r="Q527" s="85">
        <v>0.53059999999999996</v>
      </c>
      <c r="R527" s="85">
        <v>0.52739999999999998</v>
      </c>
      <c r="S527" s="85">
        <v>0.56479999999999997</v>
      </c>
      <c r="T527" s="2">
        <f t="shared" si="16"/>
        <v>0.6</v>
      </c>
      <c r="U527" s="1">
        <f t="shared" si="17"/>
        <v>0</v>
      </c>
    </row>
    <row r="528" spans="1:21" x14ac:dyDescent="0.25">
      <c r="A528" s="92">
        <v>11160</v>
      </c>
      <c r="B528" s="83" t="s">
        <v>954</v>
      </c>
      <c r="C528" s="85" t="s">
        <v>3019</v>
      </c>
      <c r="D528" s="86">
        <v>2648</v>
      </c>
      <c r="E528" s="85">
        <v>16</v>
      </c>
      <c r="F528" s="87">
        <v>1411.7777000000001</v>
      </c>
      <c r="G528" s="90">
        <v>0.53639999999999999</v>
      </c>
      <c r="H528" s="85">
        <v>0.56879999999999997</v>
      </c>
      <c r="I528" s="85">
        <v>0.58989999999999998</v>
      </c>
      <c r="J528" s="85">
        <v>0.57230000000000003</v>
      </c>
      <c r="K528" s="85">
        <v>0.53910000000000002</v>
      </c>
      <c r="L528" s="85">
        <v>0.58140000000000003</v>
      </c>
      <c r="M528" s="85">
        <v>0.52639999999999998</v>
      </c>
      <c r="N528" s="85">
        <v>0.56699999999999995</v>
      </c>
      <c r="O528" s="85">
        <v>0.2727</v>
      </c>
      <c r="P528" s="85">
        <v>0.61899999999999999</v>
      </c>
      <c r="Q528" s="85">
        <v>0.56210000000000004</v>
      </c>
      <c r="R528" s="85">
        <v>0.64759999999999995</v>
      </c>
      <c r="S528" s="85">
        <v>0</v>
      </c>
      <c r="T528" s="2">
        <f t="shared" si="16"/>
        <v>0.6</v>
      </c>
      <c r="U528" s="1">
        <f t="shared" si="17"/>
        <v>0</v>
      </c>
    </row>
    <row r="529" spans="1:21" x14ac:dyDescent="0.25">
      <c r="A529" s="92">
        <v>11161</v>
      </c>
      <c r="B529" s="83" t="s">
        <v>958</v>
      </c>
      <c r="C529" s="85" t="s">
        <v>3020</v>
      </c>
      <c r="D529" s="86">
        <v>2079</v>
      </c>
      <c r="E529" s="85">
        <v>88</v>
      </c>
      <c r="F529" s="85">
        <v>949.18650000000002</v>
      </c>
      <c r="G529" s="90">
        <v>0.47670000000000001</v>
      </c>
      <c r="H529" s="85">
        <v>0.45329999999999998</v>
      </c>
      <c r="I529" s="85">
        <v>0.52510000000000001</v>
      </c>
      <c r="J529" s="85">
        <v>0.56259999999999999</v>
      </c>
      <c r="K529" s="85">
        <v>0.51990000000000003</v>
      </c>
      <c r="L529" s="85">
        <v>0.59730000000000005</v>
      </c>
      <c r="M529" s="85">
        <v>0.48699999999999999</v>
      </c>
      <c r="N529" s="85">
        <v>0.5091</v>
      </c>
      <c r="O529" s="85">
        <v>0.53080000000000005</v>
      </c>
      <c r="P529" s="85">
        <v>0.32319999999999999</v>
      </c>
      <c r="Q529" s="85">
        <v>0.27100000000000002</v>
      </c>
      <c r="R529" s="85">
        <v>0.56720000000000004</v>
      </c>
      <c r="S529" s="85">
        <v>0.54479999999999995</v>
      </c>
      <c r="T529" s="2">
        <f t="shared" si="16"/>
        <v>0.6</v>
      </c>
      <c r="U529" s="1">
        <f t="shared" si="17"/>
        <v>0</v>
      </c>
    </row>
    <row r="530" spans="1:21" x14ac:dyDescent="0.25">
      <c r="A530" s="92">
        <v>11162</v>
      </c>
      <c r="B530" s="83" t="s">
        <v>958</v>
      </c>
      <c r="C530" s="85" t="s">
        <v>3021</v>
      </c>
      <c r="D530" s="86">
        <v>1430</v>
      </c>
      <c r="E530" s="85">
        <v>327</v>
      </c>
      <c r="F530" s="85">
        <v>514.59249999999997</v>
      </c>
      <c r="G530" s="90">
        <v>0.46650000000000003</v>
      </c>
      <c r="H530" s="85">
        <v>0.51519999999999999</v>
      </c>
      <c r="I530" s="85">
        <v>0.747</v>
      </c>
      <c r="J530" s="85">
        <v>0.57050000000000001</v>
      </c>
      <c r="K530" s="85">
        <v>0.64800000000000002</v>
      </c>
      <c r="L530" s="85">
        <v>0.76890000000000003</v>
      </c>
      <c r="M530" s="85">
        <v>0.73029999999999995</v>
      </c>
      <c r="N530" s="85">
        <v>0.80820000000000003</v>
      </c>
      <c r="O530" s="85">
        <v>0.9274</v>
      </c>
      <c r="P530" s="85">
        <v>0</v>
      </c>
      <c r="Q530" s="85">
        <v>0.26290000000000002</v>
      </c>
      <c r="R530" s="85">
        <v>0.17219999999999999</v>
      </c>
      <c r="S530" s="85">
        <v>0.45569999999999999</v>
      </c>
      <c r="T530" s="2">
        <f t="shared" si="16"/>
        <v>0.6</v>
      </c>
      <c r="U530" s="1">
        <f t="shared" si="17"/>
        <v>0</v>
      </c>
    </row>
    <row r="531" spans="1:21" x14ac:dyDescent="0.25">
      <c r="A531" s="92">
        <v>11163</v>
      </c>
      <c r="B531" s="83" t="s">
        <v>958</v>
      </c>
      <c r="C531" s="85" t="s">
        <v>3022</v>
      </c>
      <c r="D531" s="86">
        <v>4161</v>
      </c>
      <c r="E531" s="85">
        <v>222</v>
      </c>
      <c r="F531" s="87">
        <v>2046.8705</v>
      </c>
      <c r="G531" s="90">
        <v>0.51959999999999995</v>
      </c>
      <c r="H531" s="85">
        <v>0.76719999999999999</v>
      </c>
      <c r="I531" s="85">
        <v>0.72540000000000004</v>
      </c>
      <c r="J531" s="85">
        <v>0.70660000000000001</v>
      </c>
      <c r="K531" s="85">
        <v>0.55479999999999996</v>
      </c>
      <c r="L531" s="85">
        <v>0.60060000000000002</v>
      </c>
      <c r="M531" s="85">
        <v>0.58709999999999996</v>
      </c>
      <c r="N531" s="85">
        <v>2.3099999999999999E-2</v>
      </c>
      <c r="O531" s="85">
        <v>0.5454</v>
      </c>
      <c r="P531" s="85">
        <v>0.56189999999999996</v>
      </c>
      <c r="Q531" s="85">
        <v>0.41810000000000003</v>
      </c>
      <c r="R531" s="85">
        <v>0.36159999999999998</v>
      </c>
      <c r="S531" s="85">
        <v>0.23719999999999999</v>
      </c>
      <c r="T531" s="2">
        <f t="shared" si="16"/>
        <v>0.6</v>
      </c>
      <c r="U531" s="1">
        <f t="shared" si="17"/>
        <v>0</v>
      </c>
    </row>
    <row r="532" spans="1:21" x14ac:dyDescent="0.25">
      <c r="A532" s="92">
        <v>11164</v>
      </c>
      <c r="B532" s="83" t="s">
        <v>958</v>
      </c>
      <c r="C532" s="85" t="s">
        <v>3023</v>
      </c>
      <c r="D532" s="86">
        <v>2579</v>
      </c>
      <c r="E532" s="86">
        <v>1704</v>
      </c>
      <c r="F532" s="85">
        <v>654.23339999999996</v>
      </c>
      <c r="G532" s="90">
        <v>0.74770000000000003</v>
      </c>
      <c r="H532" s="85">
        <v>0</v>
      </c>
      <c r="I532" s="85">
        <v>0</v>
      </c>
      <c r="J532" s="85">
        <v>0</v>
      </c>
      <c r="K532" s="85">
        <v>1.1611</v>
      </c>
      <c r="L532" s="85">
        <v>0.74490000000000001</v>
      </c>
      <c r="M532" s="85">
        <v>0</v>
      </c>
      <c r="N532" s="85">
        <v>0</v>
      </c>
      <c r="O532" s="85">
        <v>0</v>
      </c>
      <c r="P532" s="85">
        <v>0</v>
      </c>
      <c r="Q532" s="85">
        <v>0.7379</v>
      </c>
      <c r="R532" s="85">
        <v>0.73429999999999995</v>
      </c>
      <c r="S532" s="85">
        <v>0.66479999999999995</v>
      </c>
      <c r="T532" s="2">
        <f t="shared" si="16"/>
        <v>0.6</v>
      </c>
      <c r="U532" s="1">
        <f t="shared" si="17"/>
        <v>1</v>
      </c>
    </row>
    <row r="533" spans="1:21" x14ac:dyDescent="0.25">
      <c r="A533" s="92">
        <v>11165</v>
      </c>
      <c r="B533" s="83" t="s">
        <v>958</v>
      </c>
      <c r="C533" s="85" t="s">
        <v>3024</v>
      </c>
      <c r="D533" s="86">
        <v>1995</v>
      </c>
      <c r="E533" s="85">
        <v>9</v>
      </c>
      <c r="F533" s="85">
        <v>876.54819999999995</v>
      </c>
      <c r="G533" s="90">
        <v>0.44140000000000001</v>
      </c>
      <c r="H533" s="85">
        <v>5.1499999999999997E-2</v>
      </c>
      <c r="I533" s="85">
        <v>6.1400000000000003E-2</v>
      </c>
      <c r="J533" s="85">
        <v>5.2200000000000003E-2</v>
      </c>
      <c r="K533" s="85">
        <v>9.1200000000000003E-2</v>
      </c>
      <c r="L533" s="85">
        <v>8.6699999999999999E-2</v>
      </c>
      <c r="M533" s="85">
        <v>0.62690000000000001</v>
      </c>
      <c r="N533" s="85">
        <v>0.64739999999999998</v>
      </c>
      <c r="O533" s="85">
        <v>0.622</v>
      </c>
      <c r="P533" s="85">
        <v>0.66869999999999996</v>
      </c>
      <c r="Q533" s="85">
        <v>0.59789999999999999</v>
      </c>
      <c r="R533" s="85">
        <v>0.76690000000000003</v>
      </c>
      <c r="S533" s="85">
        <v>0.7177</v>
      </c>
      <c r="T533" s="2">
        <f t="shared" si="16"/>
        <v>0.6</v>
      </c>
      <c r="U533" s="1">
        <f t="shared" si="17"/>
        <v>0</v>
      </c>
    </row>
    <row r="534" spans="1:21" x14ac:dyDescent="0.25">
      <c r="A534" s="92">
        <v>10715</v>
      </c>
      <c r="B534" s="83" t="s">
        <v>1013</v>
      </c>
      <c r="C534" s="85" t="s">
        <v>2959</v>
      </c>
      <c r="D534" s="86">
        <v>37733</v>
      </c>
      <c r="E534" s="85">
        <v>970</v>
      </c>
      <c r="F534" s="87">
        <v>50988.245799999997</v>
      </c>
      <c r="G534" s="90">
        <v>1.3869</v>
      </c>
      <c r="H534" s="85">
        <v>1.3972</v>
      </c>
      <c r="I534" s="85">
        <v>1.4854000000000001</v>
      </c>
      <c r="J534" s="85">
        <v>1.4286000000000001</v>
      </c>
      <c r="K534" s="85">
        <v>1.3652</v>
      </c>
      <c r="L534" s="85">
        <v>1.3975</v>
      </c>
      <c r="M534" s="85">
        <v>1.3858999999999999</v>
      </c>
      <c r="N534" s="85">
        <v>1.4365000000000001</v>
      </c>
      <c r="O534" s="85">
        <v>1.3539000000000001</v>
      </c>
      <c r="P534" s="85">
        <v>1.4040999999999999</v>
      </c>
      <c r="Q534" s="85">
        <v>1.3431</v>
      </c>
      <c r="R534" s="85">
        <v>1.3069999999999999</v>
      </c>
      <c r="S534" s="85">
        <v>1.3381000000000001</v>
      </c>
      <c r="T534" s="2">
        <f t="shared" si="16"/>
        <v>1.2</v>
      </c>
      <c r="U534" s="1">
        <f t="shared" si="17"/>
        <v>1</v>
      </c>
    </row>
    <row r="535" spans="1:21" x14ac:dyDescent="0.25">
      <c r="A535" s="92">
        <v>11166</v>
      </c>
      <c r="B535" s="83" t="s">
        <v>958</v>
      </c>
      <c r="C535" s="85" t="s">
        <v>2960</v>
      </c>
      <c r="D535" s="86">
        <v>5923</v>
      </c>
      <c r="E535" s="85">
        <v>12</v>
      </c>
      <c r="F535" s="87">
        <v>3858.7471999999998</v>
      </c>
      <c r="G535" s="90">
        <v>0.65280000000000005</v>
      </c>
      <c r="H535" s="85">
        <v>0.61460000000000004</v>
      </c>
      <c r="I535" s="85">
        <v>0.69320000000000004</v>
      </c>
      <c r="J535" s="85">
        <v>0.62919999999999998</v>
      </c>
      <c r="K535" s="85">
        <v>0.61680000000000001</v>
      </c>
      <c r="L535" s="85">
        <v>0.70279999999999998</v>
      </c>
      <c r="M535" s="85">
        <v>0.65620000000000001</v>
      </c>
      <c r="N535" s="85">
        <v>0.72450000000000003</v>
      </c>
      <c r="O535" s="85">
        <v>0.7107</v>
      </c>
      <c r="P535" s="85">
        <v>0.67589999999999995</v>
      </c>
      <c r="Q535" s="85">
        <v>0.62960000000000005</v>
      </c>
      <c r="R535" s="85">
        <v>0.57189999999999996</v>
      </c>
      <c r="S535" s="85">
        <v>0.59499999999999997</v>
      </c>
      <c r="T535" s="2">
        <f t="shared" si="16"/>
        <v>0.6</v>
      </c>
      <c r="U535" s="1">
        <f t="shared" si="17"/>
        <v>1</v>
      </c>
    </row>
    <row r="536" spans="1:21" x14ac:dyDescent="0.25">
      <c r="A536" s="92">
        <v>11167</v>
      </c>
      <c r="B536" s="83" t="s">
        <v>958</v>
      </c>
      <c r="C536" s="85" t="s">
        <v>2961</v>
      </c>
      <c r="D536" s="86">
        <v>4963</v>
      </c>
      <c r="E536" s="85">
        <v>78</v>
      </c>
      <c r="F536" s="87">
        <v>2759.4740999999999</v>
      </c>
      <c r="G536" s="90">
        <v>0.56489999999999996</v>
      </c>
      <c r="H536" s="85">
        <v>0.60860000000000003</v>
      </c>
      <c r="I536" s="85">
        <v>0.63100000000000001</v>
      </c>
      <c r="J536" s="85">
        <v>0.68330000000000002</v>
      </c>
      <c r="K536" s="85">
        <v>0.57479999999999998</v>
      </c>
      <c r="L536" s="85">
        <v>0.58830000000000005</v>
      </c>
      <c r="M536" s="85">
        <v>0.60060000000000002</v>
      </c>
      <c r="N536" s="85">
        <v>0.48770000000000002</v>
      </c>
      <c r="O536" s="85">
        <v>0.54410000000000003</v>
      </c>
      <c r="P536" s="85">
        <v>0.59870000000000001</v>
      </c>
      <c r="Q536" s="85">
        <v>0.51729999999999998</v>
      </c>
      <c r="R536" s="85">
        <v>0.37480000000000002</v>
      </c>
      <c r="S536" s="85">
        <v>0.55989999999999995</v>
      </c>
      <c r="T536" s="2">
        <f t="shared" si="16"/>
        <v>0.6</v>
      </c>
      <c r="U536" s="1">
        <f t="shared" si="17"/>
        <v>0</v>
      </c>
    </row>
    <row r="537" spans="1:21" x14ac:dyDescent="0.25">
      <c r="A537" s="92">
        <v>11169</v>
      </c>
      <c r="B537" s="83" t="s">
        <v>958</v>
      </c>
      <c r="C537" s="85" t="s">
        <v>2962</v>
      </c>
      <c r="D537" s="86">
        <v>3179</v>
      </c>
      <c r="E537" s="85">
        <v>2</v>
      </c>
      <c r="F537" s="87">
        <v>2141.1212</v>
      </c>
      <c r="G537" s="90">
        <v>0.67390000000000005</v>
      </c>
      <c r="H537" s="85">
        <v>0.76790000000000003</v>
      </c>
      <c r="I537" s="85">
        <v>0.61990000000000001</v>
      </c>
      <c r="J537" s="85">
        <v>0.69379999999999997</v>
      </c>
      <c r="K537" s="85">
        <v>0.64570000000000005</v>
      </c>
      <c r="L537" s="85">
        <v>0.68010000000000004</v>
      </c>
      <c r="M537" s="85">
        <v>0.63139999999999996</v>
      </c>
      <c r="N537" s="85">
        <v>0.65249999999999997</v>
      </c>
      <c r="O537" s="85">
        <v>0.69910000000000005</v>
      </c>
      <c r="P537" s="85">
        <v>0.67479999999999996</v>
      </c>
      <c r="Q537" s="85">
        <v>0.63270000000000004</v>
      </c>
      <c r="R537" s="85">
        <v>0.68479999999999996</v>
      </c>
      <c r="S537" s="85">
        <v>0.70960000000000001</v>
      </c>
      <c r="T537" s="2">
        <f t="shared" si="16"/>
        <v>0.6</v>
      </c>
      <c r="U537" s="1">
        <f t="shared" si="17"/>
        <v>1</v>
      </c>
    </row>
    <row r="538" spans="1:21" x14ac:dyDescent="0.25">
      <c r="A538" s="92">
        <v>11170</v>
      </c>
      <c r="B538" s="83" t="s">
        <v>958</v>
      </c>
      <c r="C538" s="85" t="s">
        <v>2963</v>
      </c>
      <c r="D538" s="86">
        <v>3370</v>
      </c>
      <c r="E538" s="85">
        <v>2</v>
      </c>
      <c r="F538" s="87">
        <v>1875.2701999999999</v>
      </c>
      <c r="G538" s="90">
        <v>0.55679999999999996</v>
      </c>
      <c r="H538" s="85">
        <v>0.5363</v>
      </c>
      <c r="I538" s="85">
        <v>0.60580000000000001</v>
      </c>
      <c r="J538" s="85">
        <v>0.53100000000000003</v>
      </c>
      <c r="K538" s="85">
        <v>0.51649999999999996</v>
      </c>
      <c r="L538" s="85">
        <v>0.55420000000000003</v>
      </c>
      <c r="M538" s="85">
        <v>0.58830000000000005</v>
      </c>
      <c r="N538" s="85">
        <v>0.68400000000000005</v>
      </c>
      <c r="O538" s="85">
        <v>0.51459999999999995</v>
      </c>
      <c r="P538" s="85">
        <v>0.60570000000000002</v>
      </c>
      <c r="Q538" s="85">
        <v>0.52370000000000005</v>
      </c>
      <c r="R538" s="85">
        <v>0.53900000000000003</v>
      </c>
      <c r="S538" s="85">
        <v>0.50190000000000001</v>
      </c>
      <c r="T538" s="2">
        <f t="shared" si="16"/>
        <v>0.6</v>
      </c>
      <c r="U538" s="1">
        <f t="shared" si="17"/>
        <v>0</v>
      </c>
    </row>
    <row r="539" spans="1:21" x14ac:dyDescent="0.25">
      <c r="A539" s="92">
        <v>11171</v>
      </c>
      <c r="B539" s="83" t="s">
        <v>958</v>
      </c>
      <c r="C539" s="85" t="s">
        <v>2964</v>
      </c>
      <c r="D539" s="86">
        <v>4318</v>
      </c>
      <c r="E539" s="85">
        <v>3</v>
      </c>
      <c r="F539" s="87">
        <v>2331.7197999999999</v>
      </c>
      <c r="G539" s="90">
        <v>0.54039999999999999</v>
      </c>
      <c r="H539" s="85">
        <v>0.49780000000000002</v>
      </c>
      <c r="I539" s="85">
        <v>0.53810000000000002</v>
      </c>
      <c r="J539" s="85">
        <v>0.57550000000000001</v>
      </c>
      <c r="K539" s="85">
        <v>0.50249999999999995</v>
      </c>
      <c r="L539" s="85">
        <v>0.50119999999999998</v>
      </c>
      <c r="M539" s="85">
        <v>0.52980000000000005</v>
      </c>
      <c r="N539" s="85">
        <v>0.5696</v>
      </c>
      <c r="O539" s="85">
        <v>0.54559999999999997</v>
      </c>
      <c r="P539" s="85">
        <v>0.55789999999999995</v>
      </c>
      <c r="Q539" s="85">
        <v>0.55449999999999999</v>
      </c>
      <c r="R539" s="85">
        <v>0.57320000000000004</v>
      </c>
      <c r="S539" s="85">
        <v>0.54959999999999998</v>
      </c>
      <c r="T539" s="2">
        <f t="shared" si="16"/>
        <v>0.6</v>
      </c>
      <c r="U539" s="1">
        <f t="shared" si="17"/>
        <v>0</v>
      </c>
    </row>
    <row r="540" spans="1:21" x14ac:dyDescent="0.25">
      <c r="A540" s="92">
        <v>11172</v>
      </c>
      <c r="B540" s="83" t="s">
        <v>958</v>
      </c>
      <c r="C540" s="85" t="s">
        <v>2965</v>
      </c>
      <c r="D540" s="86">
        <v>2768</v>
      </c>
      <c r="E540" s="85">
        <v>0</v>
      </c>
      <c r="F540" s="87">
        <v>1191.7872</v>
      </c>
      <c r="G540" s="90">
        <v>0.43059999999999998</v>
      </c>
      <c r="H540" s="85">
        <v>0.4395</v>
      </c>
      <c r="I540" s="85">
        <v>0.41610000000000003</v>
      </c>
      <c r="J540" s="85">
        <v>0.39679999999999999</v>
      </c>
      <c r="K540" s="85">
        <v>0.43819999999999998</v>
      </c>
      <c r="L540" s="85">
        <v>0.44080000000000003</v>
      </c>
      <c r="M540" s="85">
        <v>0.42380000000000001</v>
      </c>
      <c r="N540" s="85">
        <v>0.44109999999999999</v>
      </c>
      <c r="O540" s="85">
        <v>0.41799999999999998</v>
      </c>
      <c r="P540" s="85">
        <v>0.45639999999999997</v>
      </c>
      <c r="Q540" s="85">
        <v>0.44230000000000003</v>
      </c>
      <c r="R540" s="85">
        <v>0.4355</v>
      </c>
      <c r="S540" s="85">
        <v>0.41760000000000003</v>
      </c>
      <c r="T540" s="2">
        <f t="shared" si="16"/>
        <v>0.6</v>
      </c>
      <c r="U540" s="1">
        <f t="shared" si="17"/>
        <v>0</v>
      </c>
    </row>
    <row r="541" spans="1:21" x14ac:dyDescent="0.25">
      <c r="A541" s="92">
        <v>11452</v>
      </c>
      <c r="B541" s="83" t="s">
        <v>954</v>
      </c>
      <c r="C541" s="85" t="s">
        <v>2966</v>
      </c>
      <c r="D541" s="86">
        <v>3834</v>
      </c>
      <c r="E541" s="85">
        <v>0</v>
      </c>
      <c r="F541" s="87">
        <v>2303.5527000000002</v>
      </c>
      <c r="G541" s="90">
        <v>0.6008</v>
      </c>
      <c r="H541" s="85">
        <v>0.60640000000000005</v>
      </c>
      <c r="I541" s="85">
        <v>0.59419999999999995</v>
      </c>
      <c r="J541" s="85">
        <v>0.58530000000000004</v>
      </c>
      <c r="K541" s="85">
        <v>0.56230000000000002</v>
      </c>
      <c r="L541" s="85">
        <v>0.62680000000000002</v>
      </c>
      <c r="M541" s="85">
        <v>0.61250000000000004</v>
      </c>
      <c r="N541" s="85">
        <v>0.61890000000000001</v>
      </c>
      <c r="O541" s="85">
        <v>0.58960000000000001</v>
      </c>
      <c r="P541" s="85">
        <v>0.60329999999999995</v>
      </c>
      <c r="Q541" s="85">
        <v>0.5988</v>
      </c>
      <c r="R541" s="85">
        <v>0.58199999999999996</v>
      </c>
      <c r="S541" s="85">
        <v>0.63460000000000005</v>
      </c>
      <c r="T541" s="2">
        <f t="shared" si="16"/>
        <v>0.6</v>
      </c>
      <c r="U541" s="1">
        <f t="shared" si="17"/>
        <v>1</v>
      </c>
    </row>
    <row r="542" spans="1:21" x14ac:dyDescent="0.25">
      <c r="A542" s="92">
        <v>10716</v>
      </c>
      <c r="B542" s="83" t="s">
        <v>1013</v>
      </c>
      <c r="C542" s="85" t="s">
        <v>2967</v>
      </c>
      <c r="D542" s="86">
        <v>38296</v>
      </c>
      <c r="E542" s="86">
        <v>2803</v>
      </c>
      <c r="F542" s="85">
        <v>0</v>
      </c>
      <c r="G542" s="143">
        <f>VLOOKUP($A542,ข้อมูลพื้นฐานรพ_สป_ณสค61!$C$2:$S$897,12,0)</f>
        <v>1.4625999999999999</v>
      </c>
      <c r="H542" s="85">
        <v>0</v>
      </c>
      <c r="I542" s="85">
        <v>0</v>
      </c>
      <c r="J542" s="85">
        <v>0</v>
      </c>
      <c r="K542" s="85">
        <v>0</v>
      </c>
      <c r="L542" s="85">
        <v>0</v>
      </c>
      <c r="M542" s="85">
        <v>0</v>
      </c>
      <c r="N542" s="85">
        <v>0</v>
      </c>
      <c r="O542" s="85">
        <v>0</v>
      </c>
      <c r="P542" s="85">
        <v>0</v>
      </c>
      <c r="Q542" s="85">
        <v>0</v>
      </c>
      <c r="R542" s="85">
        <v>0</v>
      </c>
      <c r="S542" s="85">
        <v>0</v>
      </c>
      <c r="T542" s="2">
        <f t="shared" si="16"/>
        <v>1.2</v>
      </c>
      <c r="U542" s="1">
        <f t="shared" si="17"/>
        <v>1</v>
      </c>
    </row>
    <row r="543" spans="1:21" x14ac:dyDescent="0.25">
      <c r="A543" s="92">
        <v>11173</v>
      </c>
      <c r="B543" s="83" t="s">
        <v>958</v>
      </c>
      <c r="C543" s="85" t="s">
        <v>2968</v>
      </c>
      <c r="D543" s="86">
        <v>1947</v>
      </c>
      <c r="E543" s="85">
        <v>1</v>
      </c>
      <c r="F543" s="87">
        <v>1245.6278</v>
      </c>
      <c r="G543" s="90">
        <v>0.6401</v>
      </c>
      <c r="H543" s="85">
        <v>0.75149999999999995</v>
      </c>
      <c r="I543" s="85">
        <v>0.84970000000000001</v>
      </c>
      <c r="J543" s="85">
        <v>0.64590000000000003</v>
      </c>
      <c r="K543" s="85">
        <v>0.66920000000000002</v>
      </c>
      <c r="L543" s="85">
        <v>0.65290000000000004</v>
      </c>
      <c r="M543" s="85">
        <v>0.71860000000000002</v>
      </c>
      <c r="N543" s="85">
        <v>0.73819999999999997</v>
      </c>
      <c r="O543" s="85">
        <v>0.64070000000000005</v>
      </c>
      <c r="P543" s="85">
        <v>0.70569999999999999</v>
      </c>
      <c r="Q543" s="85">
        <v>0.78</v>
      </c>
      <c r="R543" s="85">
        <v>0.59419999999999995</v>
      </c>
      <c r="S543" s="85">
        <v>0</v>
      </c>
      <c r="T543" s="2">
        <f t="shared" si="16"/>
        <v>0.6</v>
      </c>
      <c r="U543" s="1">
        <f t="shared" si="17"/>
        <v>1</v>
      </c>
    </row>
    <row r="544" spans="1:21" x14ac:dyDescent="0.25">
      <c r="A544" s="92">
        <v>11174</v>
      </c>
      <c r="B544" s="83" t="s">
        <v>958</v>
      </c>
      <c r="C544" s="85" t="s">
        <v>2969</v>
      </c>
      <c r="D544" s="86">
        <v>1521</v>
      </c>
      <c r="E544" s="85">
        <v>1</v>
      </c>
      <c r="F544" s="85">
        <v>923.25710000000004</v>
      </c>
      <c r="G544" s="90">
        <v>0.60740000000000005</v>
      </c>
      <c r="H544" s="85">
        <v>0.60460000000000003</v>
      </c>
      <c r="I544" s="85">
        <v>0.63980000000000004</v>
      </c>
      <c r="J544" s="85">
        <v>0.60009999999999997</v>
      </c>
      <c r="K544" s="85">
        <v>0.62190000000000001</v>
      </c>
      <c r="L544" s="85">
        <v>0.60140000000000005</v>
      </c>
      <c r="M544" s="85">
        <v>0.60009999999999997</v>
      </c>
      <c r="N544" s="85">
        <v>0.62329999999999997</v>
      </c>
      <c r="O544" s="85">
        <v>0.68520000000000003</v>
      </c>
      <c r="P544" s="85">
        <v>0.5393</v>
      </c>
      <c r="Q544" s="85">
        <v>0.56340000000000001</v>
      </c>
      <c r="R544" s="85">
        <v>0.60499999999999998</v>
      </c>
      <c r="S544" s="85">
        <v>0.61080000000000001</v>
      </c>
      <c r="T544" s="2">
        <f t="shared" si="16"/>
        <v>0.6</v>
      </c>
      <c r="U544" s="1">
        <f t="shared" si="17"/>
        <v>1</v>
      </c>
    </row>
    <row r="545" spans="1:21" x14ac:dyDescent="0.25">
      <c r="A545" s="92">
        <v>11175</v>
      </c>
      <c r="B545" s="83" t="s">
        <v>958</v>
      </c>
      <c r="C545" s="85" t="s">
        <v>2970</v>
      </c>
      <c r="D545" s="86">
        <v>3024</v>
      </c>
      <c r="E545" s="85">
        <v>7</v>
      </c>
      <c r="F545" s="87">
        <v>1899.3333</v>
      </c>
      <c r="G545" s="90">
        <v>0.62949999999999995</v>
      </c>
      <c r="H545" s="85">
        <v>0.60219999999999996</v>
      </c>
      <c r="I545" s="85">
        <v>0.67090000000000005</v>
      </c>
      <c r="J545" s="85">
        <v>0.69820000000000004</v>
      </c>
      <c r="K545" s="85">
        <v>0.68440000000000001</v>
      </c>
      <c r="L545" s="85">
        <v>0.70230000000000004</v>
      </c>
      <c r="M545" s="85">
        <v>0.62480000000000002</v>
      </c>
      <c r="N545" s="85">
        <v>0.61770000000000003</v>
      </c>
      <c r="O545" s="85">
        <v>0.65429999999999999</v>
      </c>
      <c r="P545" s="85">
        <v>0.52769999999999995</v>
      </c>
      <c r="Q545" s="85">
        <v>0.53269999999999995</v>
      </c>
      <c r="R545" s="85">
        <v>0.58720000000000006</v>
      </c>
      <c r="S545" s="85">
        <v>0.63729999999999998</v>
      </c>
      <c r="T545" s="2">
        <f t="shared" si="16"/>
        <v>0.6</v>
      </c>
      <c r="U545" s="1">
        <f t="shared" si="17"/>
        <v>1</v>
      </c>
    </row>
    <row r="546" spans="1:21" x14ac:dyDescent="0.25">
      <c r="A546" s="92">
        <v>11176</v>
      </c>
      <c r="B546" s="83" t="s">
        <v>958</v>
      </c>
      <c r="C546" s="85" t="s">
        <v>2971</v>
      </c>
      <c r="D546" s="86">
        <v>4031</v>
      </c>
      <c r="E546" s="85">
        <v>28</v>
      </c>
      <c r="F546" s="87">
        <v>2542.2545</v>
      </c>
      <c r="G546" s="90">
        <v>0.6351</v>
      </c>
      <c r="H546" s="85">
        <v>0.58109999999999995</v>
      </c>
      <c r="I546" s="85">
        <v>0.59050000000000002</v>
      </c>
      <c r="J546" s="85">
        <v>0.59940000000000004</v>
      </c>
      <c r="K546" s="85">
        <v>0.62890000000000001</v>
      </c>
      <c r="L546" s="85">
        <v>0.66059999999999997</v>
      </c>
      <c r="M546" s="85">
        <v>0.62929999999999997</v>
      </c>
      <c r="N546" s="85">
        <v>0.62360000000000004</v>
      </c>
      <c r="O546" s="85">
        <v>0.64429999999999998</v>
      </c>
      <c r="P546" s="85">
        <v>0.63270000000000004</v>
      </c>
      <c r="Q546" s="85">
        <v>0.66090000000000004</v>
      </c>
      <c r="R546" s="85">
        <v>0.6411</v>
      </c>
      <c r="S546" s="85">
        <v>0.7026</v>
      </c>
      <c r="T546" s="2">
        <f t="shared" si="16"/>
        <v>0.6</v>
      </c>
      <c r="U546" s="1">
        <f t="shared" si="17"/>
        <v>1</v>
      </c>
    </row>
    <row r="547" spans="1:21" x14ac:dyDescent="0.25">
      <c r="A547" s="92">
        <v>11177</v>
      </c>
      <c r="B547" s="83" t="s">
        <v>958</v>
      </c>
      <c r="C547" s="85" t="s">
        <v>2972</v>
      </c>
      <c r="D547" s="86">
        <v>7234</v>
      </c>
      <c r="E547" s="85">
        <v>73</v>
      </c>
      <c r="F547" s="87">
        <v>4383.7281000000003</v>
      </c>
      <c r="G547" s="90">
        <v>0.61219999999999997</v>
      </c>
      <c r="H547" s="85">
        <v>0.57099999999999995</v>
      </c>
      <c r="I547" s="85">
        <v>0.64019999999999999</v>
      </c>
      <c r="J547" s="85">
        <v>0.6381</v>
      </c>
      <c r="K547" s="85">
        <v>0.65210000000000001</v>
      </c>
      <c r="L547" s="85">
        <v>0.59630000000000005</v>
      </c>
      <c r="M547" s="85">
        <v>0.59570000000000001</v>
      </c>
      <c r="N547" s="85">
        <v>0.59430000000000005</v>
      </c>
      <c r="O547" s="85">
        <v>0.64670000000000005</v>
      </c>
      <c r="P547" s="85">
        <v>0.63580000000000003</v>
      </c>
      <c r="Q547" s="85">
        <v>0.60029999999999994</v>
      </c>
      <c r="R547" s="85">
        <v>0.62309999999999999</v>
      </c>
      <c r="S547" s="85">
        <v>0.55820000000000003</v>
      </c>
      <c r="T547" s="2">
        <f t="shared" si="16"/>
        <v>0.6</v>
      </c>
      <c r="U547" s="1">
        <f t="shared" si="17"/>
        <v>1</v>
      </c>
    </row>
    <row r="548" spans="1:21" x14ac:dyDescent="0.25">
      <c r="A548" s="92">
        <v>11178</v>
      </c>
      <c r="B548" s="83" t="s">
        <v>958</v>
      </c>
      <c r="C548" s="85" t="s">
        <v>2973</v>
      </c>
      <c r="D548" s="86">
        <v>2483</v>
      </c>
      <c r="E548" s="85">
        <v>14</v>
      </c>
      <c r="F548" s="87">
        <v>1735.1001000000001</v>
      </c>
      <c r="G548" s="90">
        <v>0.70279999999999998</v>
      </c>
      <c r="H548" s="85">
        <v>0.78939999999999999</v>
      </c>
      <c r="I548" s="85">
        <v>0.74919999999999998</v>
      </c>
      <c r="J548" s="85">
        <v>0.7248</v>
      </c>
      <c r="K548" s="85">
        <v>0.64280000000000004</v>
      </c>
      <c r="L548" s="85">
        <v>0.62770000000000004</v>
      </c>
      <c r="M548" s="85">
        <v>0.65069999999999995</v>
      </c>
      <c r="N548" s="85">
        <v>0.76419999999999999</v>
      </c>
      <c r="O548" s="85">
        <v>0.73939999999999995</v>
      </c>
      <c r="P548" s="85">
        <v>0.68540000000000001</v>
      </c>
      <c r="Q548" s="85">
        <v>0.70520000000000005</v>
      </c>
      <c r="R548" s="85">
        <v>0.63</v>
      </c>
      <c r="S548" s="85">
        <v>0.72650000000000003</v>
      </c>
      <c r="T548" s="2">
        <f t="shared" si="16"/>
        <v>0.6</v>
      </c>
      <c r="U548" s="1">
        <f t="shared" si="17"/>
        <v>1</v>
      </c>
    </row>
    <row r="549" spans="1:21" x14ac:dyDescent="0.25">
      <c r="A549" s="92">
        <v>11179</v>
      </c>
      <c r="B549" s="83" t="s">
        <v>958</v>
      </c>
      <c r="C549" s="85" t="s">
        <v>2974</v>
      </c>
      <c r="D549" s="86">
        <v>2730</v>
      </c>
      <c r="E549" s="85">
        <v>11</v>
      </c>
      <c r="F549" s="87">
        <v>2049.0767999999998</v>
      </c>
      <c r="G549" s="90">
        <v>0.75360000000000005</v>
      </c>
      <c r="H549" s="85">
        <v>0.77639999999999998</v>
      </c>
      <c r="I549" s="85">
        <v>0.67020000000000002</v>
      </c>
      <c r="J549" s="85">
        <v>0.69040000000000001</v>
      </c>
      <c r="K549" s="85">
        <v>0.63349999999999995</v>
      </c>
      <c r="L549" s="85">
        <v>0.83289999999999997</v>
      </c>
      <c r="M549" s="85">
        <v>0.77710000000000001</v>
      </c>
      <c r="N549" s="85">
        <v>0.83860000000000001</v>
      </c>
      <c r="O549" s="85">
        <v>0.75980000000000003</v>
      </c>
      <c r="P549" s="85">
        <v>0.74880000000000002</v>
      </c>
      <c r="Q549" s="85">
        <v>0.73180000000000001</v>
      </c>
      <c r="R549" s="85">
        <v>0.76900000000000002</v>
      </c>
      <c r="S549" s="85">
        <v>0.82630000000000003</v>
      </c>
      <c r="T549" s="2">
        <f t="shared" si="16"/>
        <v>0.6</v>
      </c>
      <c r="U549" s="1">
        <f t="shared" si="17"/>
        <v>1</v>
      </c>
    </row>
    <row r="550" spans="1:21" x14ac:dyDescent="0.25">
      <c r="A550" s="92">
        <v>11180</v>
      </c>
      <c r="B550" s="83" t="s">
        <v>958</v>
      </c>
      <c r="C550" s="85" t="s">
        <v>2975</v>
      </c>
      <c r="D550" s="86">
        <v>1367</v>
      </c>
      <c r="E550" s="85">
        <v>31</v>
      </c>
      <c r="F550" s="87">
        <v>1013.0738</v>
      </c>
      <c r="G550" s="90">
        <v>0.75829999999999997</v>
      </c>
      <c r="H550" s="85">
        <v>0.92889999999999995</v>
      </c>
      <c r="I550" s="85">
        <v>0.86409999999999998</v>
      </c>
      <c r="J550" s="85">
        <v>0.78539999999999999</v>
      </c>
      <c r="K550" s="85">
        <v>1.0006999999999999</v>
      </c>
      <c r="L550" s="85">
        <v>1.0186999999999999</v>
      </c>
      <c r="M550" s="85">
        <v>0.70079999999999998</v>
      </c>
      <c r="N550" s="85">
        <v>0.79220000000000002</v>
      </c>
      <c r="O550" s="85">
        <v>0.82020000000000004</v>
      </c>
      <c r="P550" s="85">
        <v>0.66869999999999996</v>
      </c>
      <c r="Q550" s="85">
        <v>0.64029999999999998</v>
      </c>
      <c r="R550" s="85">
        <v>0.71089999999999998</v>
      </c>
      <c r="S550" s="85">
        <v>0.64580000000000004</v>
      </c>
      <c r="T550" s="2">
        <f t="shared" si="16"/>
        <v>0.6</v>
      </c>
      <c r="U550" s="1">
        <f t="shared" si="17"/>
        <v>1</v>
      </c>
    </row>
    <row r="551" spans="1:21" x14ac:dyDescent="0.25">
      <c r="A551" s="92">
        <v>11181</v>
      </c>
      <c r="B551" s="83" t="s">
        <v>958</v>
      </c>
      <c r="C551" s="85" t="s">
        <v>2976</v>
      </c>
      <c r="D551" s="86">
        <v>1696</v>
      </c>
      <c r="E551" s="85">
        <v>0</v>
      </c>
      <c r="F551" s="87">
        <v>1116.9077</v>
      </c>
      <c r="G551" s="90">
        <v>0.65859999999999996</v>
      </c>
      <c r="H551" s="85">
        <v>0.81669999999999998</v>
      </c>
      <c r="I551" s="85">
        <v>0.59470000000000001</v>
      </c>
      <c r="J551" s="85">
        <v>0.58850000000000002</v>
      </c>
      <c r="K551" s="85">
        <v>0.64980000000000004</v>
      </c>
      <c r="L551" s="85">
        <v>0.61019999999999996</v>
      </c>
      <c r="M551" s="85">
        <v>0.68689999999999996</v>
      </c>
      <c r="N551" s="85">
        <v>0.69369999999999998</v>
      </c>
      <c r="O551" s="85">
        <v>0.71830000000000005</v>
      </c>
      <c r="P551" s="85">
        <v>0.59560000000000002</v>
      </c>
      <c r="Q551" s="85">
        <v>0.67759999999999998</v>
      </c>
      <c r="R551" s="85">
        <v>0.68520000000000003</v>
      </c>
      <c r="S551" s="85">
        <v>0.59179999999999999</v>
      </c>
      <c r="T551" s="2">
        <f t="shared" si="16"/>
        <v>0.6</v>
      </c>
      <c r="U551" s="1">
        <f t="shared" si="17"/>
        <v>1</v>
      </c>
    </row>
    <row r="552" spans="1:21" x14ac:dyDescent="0.25">
      <c r="A552" s="92">
        <v>11182</v>
      </c>
      <c r="B552" s="83" t="s">
        <v>958</v>
      </c>
      <c r="C552" s="85" t="s">
        <v>2977</v>
      </c>
      <c r="D552" s="86">
        <v>1318</v>
      </c>
      <c r="E552" s="85">
        <v>17</v>
      </c>
      <c r="F552" s="85">
        <v>776.59460000000001</v>
      </c>
      <c r="G552" s="90">
        <v>0.59689999999999999</v>
      </c>
      <c r="H552" s="85">
        <v>0.61199999999999999</v>
      </c>
      <c r="I552" s="85">
        <v>0.65859999999999996</v>
      </c>
      <c r="J552" s="85">
        <v>0.63580000000000003</v>
      </c>
      <c r="K552" s="85">
        <v>0.56030000000000002</v>
      </c>
      <c r="L552" s="85">
        <v>0.60729999999999995</v>
      </c>
      <c r="M552" s="85">
        <v>0.60109999999999997</v>
      </c>
      <c r="N552" s="85">
        <v>0.57689999999999997</v>
      </c>
      <c r="O552" s="85">
        <v>0.64710000000000001</v>
      </c>
      <c r="P552" s="85">
        <v>0.49509999999999998</v>
      </c>
      <c r="Q552" s="85">
        <v>0.22509999999999999</v>
      </c>
      <c r="R552" s="85">
        <v>0</v>
      </c>
      <c r="S552" s="85">
        <v>0.60809999999999997</v>
      </c>
      <c r="T552" s="2">
        <f t="shared" si="16"/>
        <v>0.6</v>
      </c>
      <c r="U552" s="1">
        <f t="shared" si="17"/>
        <v>0</v>
      </c>
    </row>
    <row r="553" spans="1:21" x14ac:dyDescent="0.25">
      <c r="A553" s="92">
        <v>11183</v>
      </c>
      <c r="B553" s="83" t="s">
        <v>958</v>
      </c>
      <c r="C553" s="85" t="s">
        <v>2978</v>
      </c>
      <c r="D553" s="86">
        <v>1151</v>
      </c>
      <c r="E553" s="85">
        <v>13</v>
      </c>
      <c r="F553" s="85">
        <v>623.96190000000001</v>
      </c>
      <c r="G553" s="90">
        <v>0.54830000000000001</v>
      </c>
      <c r="H553" s="85">
        <v>0.73209999999999997</v>
      </c>
      <c r="I553" s="85">
        <v>0.4894</v>
      </c>
      <c r="J553" s="85">
        <v>0.73609999999999998</v>
      </c>
      <c r="K553" s="85">
        <v>0.66510000000000002</v>
      </c>
      <c r="L553" s="85">
        <v>0.79079999999999995</v>
      </c>
      <c r="M553" s="85">
        <v>0.61219999999999997</v>
      </c>
      <c r="N553" s="85">
        <v>0.52290000000000003</v>
      </c>
      <c r="O553" s="85">
        <v>0.55640000000000001</v>
      </c>
      <c r="P553" s="85">
        <v>0.1108</v>
      </c>
      <c r="Q553" s="85">
        <v>0.46439999999999998</v>
      </c>
      <c r="R553" s="85">
        <v>0.52869999999999995</v>
      </c>
      <c r="S553" s="85">
        <v>0.5968</v>
      </c>
      <c r="T553" s="2">
        <f t="shared" si="16"/>
        <v>0.6</v>
      </c>
      <c r="U553" s="1">
        <f t="shared" si="17"/>
        <v>0</v>
      </c>
    </row>
    <row r="554" spans="1:21" x14ac:dyDescent="0.25">
      <c r="A554" s="92">
        <v>11453</v>
      </c>
      <c r="B554" s="83" t="s">
        <v>961</v>
      </c>
      <c r="C554" s="85" t="s">
        <v>2979</v>
      </c>
      <c r="D554" s="86">
        <v>9687</v>
      </c>
      <c r="E554" s="85">
        <v>53</v>
      </c>
      <c r="F554" s="87">
        <v>10157.3976</v>
      </c>
      <c r="G554" s="90">
        <v>1.0543</v>
      </c>
      <c r="H554" s="85">
        <v>1.0566</v>
      </c>
      <c r="I554" s="85">
        <v>1.175</v>
      </c>
      <c r="J554" s="85">
        <v>1.0586</v>
      </c>
      <c r="K554" s="85">
        <v>1.1048</v>
      </c>
      <c r="L554" s="85">
        <v>1.1333</v>
      </c>
      <c r="M554" s="85">
        <v>1.0692999999999999</v>
      </c>
      <c r="N554" s="85">
        <v>1.0328999999999999</v>
      </c>
      <c r="O554" s="85">
        <v>1.1116999999999999</v>
      </c>
      <c r="P554" s="85">
        <v>0.96109999999999995</v>
      </c>
      <c r="Q554" s="85">
        <v>1.0269999999999999</v>
      </c>
      <c r="R554" s="85">
        <v>1.0482</v>
      </c>
      <c r="S554" s="85">
        <v>0.85360000000000003</v>
      </c>
      <c r="T554" s="2">
        <f t="shared" si="16"/>
        <v>0.8</v>
      </c>
      <c r="U554" s="1">
        <f t="shared" si="17"/>
        <v>1</v>
      </c>
    </row>
    <row r="555" spans="1:21" x14ac:dyDescent="0.25">
      <c r="A555" s="92">
        <v>11625</v>
      </c>
      <c r="B555" s="83" t="s">
        <v>958</v>
      </c>
      <c r="C555" s="85" t="s">
        <v>2980</v>
      </c>
      <c r="D555" s="86">
        <v>1210</v>
      </c>
      <c r="E555" s="85">
        <v>1</v>
      </c>
      <c r="F555" s="85">
        <v>643.46040000000005</v>
      </c>
      <c r="G555" s="90">
        <v>0.53220000000000001</v>
      </c>
      <c r="H555" s="85">
        <v>0.49170000000000003</v>
      </c>
      <c r="I555" s="85">
        <v>0.59019999999999995</v>
      </c>
      <c r="J555" s="85">
        <v>0.57509999999999994</v>
      </c>
      <c r="K555" s="85">
        <v>0.57440000000000002</v>
      </c>
      <c r="L555" s="85">
        <v>0.53510000000000002</v>
      </c>
      <c r="M555" s="85">
        <v>0.5504</v>
      </c>
      <c r="N555" s="85">
        <v>0.49149999999999999</v>
      </c>
      <c r="O555" s="85">
        <v>0.59119999999999995</v>
      </c>
      <c r="P555" s="85">
        <v>0.50529999999999997</v>
      </c>
      <c r="Q555" s="85">
        <v>0.4824</v>
      </c>
      <c r="R555" s="85">
        <v>0.53600000000000003</v>
      </c>
      <c r="S555" s="85">
        <v>0.49390000000000001</v>
      </c>
      <c r="T555" s="2">
        <f t="shared" si="16"/>
        <v>0.6</v>
      </c>
      <c r="U555" s="1">
        <f t="shared" si="17"/>
        <v>0</v>
      </c>
    </row>
    <row r="556" spans="1:21" x14ac:dyDescent="0.25">
      <c r="A556" s="92">
        <v>25017</v>
      </c>
      <c r="B556" s="83" t="s">
        <v>980</v>
      </c>
      <c r="C556" s="85" t="s">
        <v>2981</v>
      </c>
      <c r="D556" s="85">
        <v>0</v>
      </c>
      <c r="E556" s="85">
        <v>0</v>
      </c>
      <c r="F556" s="85">
        <v>0</v>
      </c>
      <c r="G556" s="143">
        <f>VLOOKUP($A556,ข้อมูลพื้นฐานรพ_สป_ณสค61!$C$2:$S$897,12,0)</f>
        <v>0</v>
      </c>
      <c r="H556" s="85">
        <v>0</v>
      </c>
      <c r="I556" s="85">
        <v>0</v>
      </c>
      <c r="J556" s="85">
        <v>0</v>
      </c>
      <c r="K556" s="85">
        <v>0</v>
      </c>
      <c r="L556" s="85">
        <v>0</v>
      </c>
      <c r="M556" s="85">
        <v>0</v>
      </c>
      <c r="N556" s="85">
        <v>0</v>
      </c>
      <c r="O556" s="85">
        <v>0</v>
      </c>
      <c r="P556" s="85">
        <v>0</v>
      </c>
      <c r="Q556" s="85">
        <v>0</v>
      </c>
      <c r="R556" s="85">
        <v>0</v>
      </c>
      <c r="S556" s="85">
        <v>0</v>
      </c>
      <c r="T556" s="2">
        <f t="shared" si="16"/>
        <v>0.6</v>
      </c>
      <c r="U556" s="1">
        <f t="shared" si="17"/>
        <v>0</v>
      </c>
    </row>
    <row r="557" spans="1:21" x14ac:dyDescent="0.25">
      <c r="A557" s="92">
        <v>10717</v>
      </c>
      <c r="B557" s="83" t="s">
        <v>1013</v>
      </c>
      <c r="C557" s="85" t="s">
        <v>2982</v>
      </c>
      <c r="D557" s="86">
        <v>26975</v>
      </c>
      <c r="E557" s="85">
        <v>9</v>
      </c>
      <c r="F557" s="87">
        <v>32927.485000000001</v>
      </c>
      <c r="G557" s="90">
        <v>1.2211000000000001</v>
      </c>
      <c r="H557" s="85">
        <v>1.2682</v>
      </c>
      <c r="I557" s="85">
        <v>1.2679</v>
      </c>
      <c r="J557" s="85">
        <v>0.72419999999999995</v>
      </c>
      <c r="K557" s="85">
        <v>1.2577</v>
      </c>
      <c r="L557" s="85">
        <v>1.2563</v>
      </c>
      <c r="M557" s="85">
        <v>1.2873000000000001</v>
      </c>
      <c r="N557" s="85">
        <v>1.2121</v>
      </c>
      <c r="O557" s="85">
        <v>1.1458999999999999</v>
      </c>
      <c r="P557" s="85">
        <v>1.2067000000000001</v>
      </c>
      <c r="Q557" s="85">
        <v>1.2865</v>
      </c>
      <c r="R557" s="85">
        <v>1.4036</v>
      </c>
      <c r="S557" s="85">
        <v>1.2795000000000001</v>
      </c>
      <c r="T557" s="2">
        <f t="shared" si="16"/>
        <v>1.2</v>
      </c>
      <c r="U557" s="1">
        <f t="shared" si="17"/>
        <v>1</v>
      </c>
    </row>
    <row r="558" spans="1:21" x14ac:dyDescent="0.25">
      <c r="A558" s="92">
        <v>10718</v>
      </c>
      <c r="B558" s="83" t="s">
        <v>987</v>
      </c>
      <c r="C558" s="85" t="s">
        <v>2983</v>
      </c>
      <c r="D558" s="86">
        <v>18905</v>
      </c>
      <c r="E558" s="85">
        <v>26</v>
      </c>
      <c r="F558" s="87">
        <v>20939.543399999999</v>
      </c>
      <c r="G558" s="90">
        <v>1.1091</v>
      </c>
      <c r="H558" s="85">
        <v>1.1482000000000001</v>
      </c>
      <c r="I558" s="85">
        <v>1.2426999999999999</v>
      </c>
      <c r="J558" s="85">
        <v>1.1020000000000001</v>
      </c>
      <c r="K558" s="85">
        <v>1.0851999999999999</v>
      </c>
      <c r="L558" s="85">
        <v>1.1268</v>
      </c>
      <c r="M558" s="85">
        <v>1.1069</v>
      </c>
      <c r="N558" s="85">
        <v>1.071</v>
      </c>
      <c r="O558" s="85">
        <v>1.1488</v>
      </c>
      <c r="P558" s="85">
        <v>1.0557000000000001</v>
      </c>
      <c r="Q558" s="85">
        <v>1.0983000000000001</v>
      </c>
      <c r="R558" s="85">
        <v>1.0438000000000001</v>
      </c>
      <c r="S558" s="85">
        <v>1.0861000000000001</v>
      </c>
      <c r="T558" s="2">
        <f t="shared" si="16"/>
        <v>1</v>
      </c>
      <c r="U558" s="1">
        <f t="shared" si="17"/>
        <v>1</v>
      </c>
    </row>
    <row r="559" spans="1:21" x14ac:dyDescent="0.25">
      <c r="A559" s="92">
        <v>11184</v>
      </c>
      <c r="B559" s="83" t="s">
        <v>958</v>
      </c>
      <c r="C559" s="85" t="s">
        <v>2984</v>
      </c>
      <c r="D559" s="86">
        <v>3816</v>
      </c>
      <c r="E559" s="85">
        <v>41</v>
      </c>
      <c r="F559" s="87">
        <v>2582.2896999999998</v>
      </c>
      <c r="G559" s="90">
        <v>0.68410000000000004</v>
      </c>
      <c r="H559" s="85">
        <v>0.69350000000000001</v>
      </c>
      <c r="I559" s="85">
        <v>0.69789999999999996</v>
      </c>
      <c r="J559" s="85">
        <v>0.73080000000000001</v>
      </c>
      <c r="K559" s="85">
        <v>0.78110000000000002</v>
      </c>
      <c r="L559" s="85">
        <v>0.74809999999999999</v>
      </c>
      <c r="M559" s="85">
        <v>0.72829999999999995</v>
      </c>
      <c r="N559" s="85">
        <v>0.68</v>
      </c>
      <c r="O559" s="85">
        <v>0.67279999999999995</v>
      </c>
      <c r="P559" s="85">
        <v>0.61550000000000005</v>
      </c>
      <c r="Q559" s="85">
        <v>0.65259999999999996</v>
      </c>
      <c r="R559" s="85">
        <v>0.64029999999999998</v>
      </c>
      <c r="S559" s="85">
        <v>0.59640000000000004</v>
      </c>
      <c r="T559" s="2">
        <f t="shared" si="16"/>
        <v>0.6</v>
      </c>
      <c r="U559" s="1">
        <f t="shared" si="17"/>
        <v>1</v>
      </c>
    </row>
    <row r="560" spans="1:21" x14ac:dyDescent="0.25">
      <c r="A560" s="92">
        <v>11185</v>
      </c>
      <c r="B560" s="83" t="s">
        <v>958</v>
      </c>
      <c r="C560" s="85" t="s">
        <v>2985</v>
      </c>
      <c r="D560" s="86">
        <v>1995</v>
      </c>
      <c r="E560" s="85">
        <v>4</v>
      </c>
      <c r="F560" s="87">
        <v>1077.4277999999999</v>
      </c>
      <c r="G560" s="90">
        <v>0.54110000000000003</v>
      </c>
      <c r="H560" s="85">
        <v>0.61380000000000001</v>
      </c>
      <c r="I560" s="85">
        <v>0.62560000000000004</v>
      </c>
      <c r="J560" s="85">
        <v>0.56169999999999998</v>
      </c>
      <c r="K560" s="85">
        <v>0.57720000000000005</v>
      </c>
      <c r="L560" s="85">
        <v>0.61499999999999999</v>
      </c>
      <c r="M560" s="85">
        <v>0.62350000000000005</v>
      </c>
      <c r="N560" s="85">
        <v>0.56540000000000001</v>
      </c>
      <c r="O560" s="85">
        <v>0.43380000000000002</v>
      </c>
      <c r="P560" s="85">
        <v>0.53490000000000004</v>
      </c>
      <c r="Q560" s="85">
        <v>0.39600000000000002</v>
      </c>
      <c r="R560" s="85">
        <v>0.53059999999999996</v>
      </c>
      <c r="S560" s="85">
        <v>0.42320000000000002</v>
      </c>
      <c r="T560" s="2">
        <f t="shared" si="16"/>
        <v>0.6</v>
      </c>
      <c r="U560" s="1">
        <f t="shared" si="17"/>
        <v>0</v>
      </c>
    </row>
    <row r="561" spans="1:21" x14ac:dyDescent="0.25">
      <c r="A561" s="92">
        <v>11186</v>
      </c>
      <c r="B561" s="83" t="s">
        <v>958</v>
      </c>
      <c r="C561" s="85" t="s">
        <v>2986</v>
      </c>
      <c r="D561" s="86">
        <v>5184</v>
      </c>
      <c r="E561" s="85">
        <v>2</v>
      </c>
      <c r="F561" s="87">
        <v>4114.5919000000004</v>
      </c>
      <c r="G561" s="90">
        <v>0.79400000000000004</v>
      </c>
      <c r="H561" s="85">
        <v>0.67520000000000002</v>
      </c>
      <c r="I561" s="85">
        <v>0.9052</v>
      </c>
      <c r="J561" s="85">
        <v>0.85580000000000001</v>
      </c>
      <c r="K561" s="85">
        <v>0.80859999999999999</v>
      </c>
      <c r="L561" s="85">
        <v>0.84019999999999995</v>
      </c>
      <c r="M561" s="85">
        <v>0.81630000000000003</v>
      </c>
      <c r="N561" s="85">
        <v>0.69530000000000003</v>
      </c>
      <c r="O561" s="85">
        <v>0.83120000000000005</v>
      </c>
      <c r="P561" s="85">
        <v>0.87270000000000003</v>
      </c>
      <c r="Q561" s="85">
        <v>0.76919999999999999</v>
      </c>
      <c r="R561" s="85">
        <v>0.76680000000000004</v>
      </c>
      <c r="S561" s="85">
        <v>0.69950000000000001</v>
      </c>
      <c r="T561" s="2">
        <f t="shared" si="16"/>
        <v>0.6</v>
      </c>
      <c r="U561" s="1">
        <f t="shared" si="17"/>
        <v>1</v>
      </c>
    </row>
    <row r="562" spans="1:21" x14ac:dyDescent="0.25">
      <c r="A562" s="92">
        <v>11187</v>
      </c>
      <c r="B562" s="83" t="s">
        <v>958</v>
      </c>
      <c r="C562" s="85" t="s">
        <v>2987</v>
      </c>
      <c r="D562" s="86">
        <v>4242</v>
      </c>
      <c r="E562" s="85">
        <v>18</v>
      </c>
      <c r="F562" s="87">
        <v>2941.0673999999999</v>
      </c>
      <c r="G562" s="90">
        <v>0.69630000000000003</v>
      </c>
      <c r="H562" s="85">
        <v>0.67159999999999997</v>
      </c>
      <c r="I562" s="85">
        <v>0.68169999999999997</v>
      </c>
      <c r="J562" s="85">
        <v>0.71660000000000001</v>
      </c>
      <c r="K562" s="85">
        <v>0.73240000000000005</v>
      </c>
      <c r="L562" s="85">
        <v>0.71260000000000001</v>
      </c>
      <c r="M562" s="85">
        <v>0.67630000000000001</v>
      </c>
      <c r="N562" s="85">
        <v>0.70350000000000001</v>
      </c>
      <c r="O562" s="85">
        <v>0.73680000000000001</v>
      </c>
      <c r="P562" s="85">
        <v>0.72699999999999998</v>
      </c>
      <c r="Q562" s="85">
        <v>0.6633</v>
      </c>
      <c r="R562" s="85">
        <v>0.70130000000000003</v>
      </c>
      <c r="S562" s="85">
        <v>0.63419999999999999</v>
      </c>
      <c r="T562" s="2">
        <f t="shared" si="16"/>
        <v>0.6</v>
      </c>
      <c r="U562" s="1">
        <f t="shared" si="17"/>
        <v>1</v>
      </c>
    </row>
    <row r="563" spans="1:21" x14ac:dyDescent="0.25">
      <c r="A563" s="92">
        <v>11188</v>
      </c>
      <c r="B563" s="83" t="s">
        <v>958</v>
      </c>
      <c r="C563" s="85" t="s">
        <v>2988</v>
      </c>
      <c r="D563" s="86">
        <v>2302</v>
      </c>
      <c r="E563" s="85">
        <v>1</v>
      </c>
      <c r="F563" s="87">
        <v>1334.9766999999999</v>
      </c>
      <c r="G563" s="90">
        <v>0.58020000000000005</v>
      </c>
      <c r="H563" s="85">
        <v>0.58350000000000002</v>
      </c>
      <c r="I563" s="85">
        <v>0.70499999999999996</v>
      </c>
      <c r="J563" s="85">
        <v>0.68879999999999997</v>
      </c>
      <c r="K563" s="85">
        <v>0.68220000000000003</v>
      </c>
      <c r="L563" s="85">
        <v>0.57930000000000004</v>
      </c>
      <c r="M563" s="85">
        <v>0.67300000000000004</v>
      </c>
      <c r="N563" s="85">
        <v>0.61750000000000005</v>
      </c>
      <c r="O563" s="85">
        <v>0.54620000000000002</v>
      </c>
      <c r="P563" s="85">
        <v>0.50580000000000003</v>
      </c>
      <c r="Q563" s="85">
        <v>0.54369999999999996</v>
      </c>
      <c r="R563" s="85">
        <v>0.54469999999999996</v>
      </c>
      <c r="S563" s="85">
        <v>0.5353</v>
      </c>
      <c r="T563" s="2">
        <f t="shared" si="16"/>
        <v>0.6</v>
      </c>
      <c r="U563" s="1">
        <f t="shared" si="17"/>
        <v>0</v>
      </c>
    </row>
    <row r="564" spans="1:21" x14ac:dyDescent="0.25">
      <c r="A564" s="92">
        <v>40744</v>
      </c>
      <c r="B564" s="83" t="s">
        <v>980</v>
      </c>
      <c r="C564" s="85" t="s">
        <v>2989</v>
      </c>
      <c r="D564" s="85">
        <v>0</v>
      </c>
      <c r="E564" s="85">
        <v>0</v>
      </c>
      <c r="F564" s="85">
        <v>0</v>
      </c>
      <c r="G564" s="143">
        <f>VLOOKUP($A564,ข้อมูลพื้นฐานรพ_สป_ณสค61!$C$2:$S$897,12,0)</f>
        <v>0</v>
      </c>
      <c r="H564" s="85">
        <v>0</v>
      </c>
      <c r="I564" s="85">
        <v>0</v>
      </c>
      <c r="J564" s="85">
        <v>0</v>
      </c>
      <c r="K564" s="85">
        <v>0</v>
      </c>
      <c r="L564" s="85">
        <v>0</v>
      </c>
      <c r="M564" s="85">
        <v>0</v>
      </c>
      <c r="N564" s="85">
        <v>0</v>
      </c>
      <c r="O564" s="85">
        <v>0</v>
      </c>
      <c r="P564" s="85">
        <v>0</v>
      </c>
      <c r="Q564" s="85">
        <v>0</v>
      </c>
      <c r="R564" s="85">
        <v>0</v>
      </c>
      <c r="S564" s="85">
        <v>0</v>
      </c>
      <c r="T564" s="2">
        <f t="shared" si="16"/>
        <v>0.6</v>
      </c>
      <c r="U564" s="1">
        <f t="shared" si="17"/>
        <v>0</v>
      </c>
    </row>
    <row r="565" spans="1:21" x14ac:dyDescent="0.25">
      <c r="A565" s="92">
        <v>40745</v>
      </c>
      <c r="B565" s="83" t="s">
        <v>980</v>
      </c>
      <c r="C565" s="85" t="s">
        <v>2990</v>
      </c>
      <c r="D565" s="85">
        <v>0</v>
      </c>
      <c r="E565" s="85">
        <v>0</v>
      </c>
      <c r="F565" s="85">
        <v>0</v>
      </c>
      <c r="G565" s="143">
        <f>VLOOKUP($A565,ข้อมูลพื้นฐานรพ_สป_ณสค61!$C$2:$S$897,12,0)</f>
        <v>0</v>
      </c>
      <c r="H565" s="85">
        <v>0</v>
      </c>
      <c r="I565" s="85">
        <v>0</v>
      </c>
      <c r="J565" s="85">
        <v>0</v>
      </c>
      <c r="K565" s="85">
        <v>0</v>
      </c>
      <c r="L565" s="85">
        <v>0</v>
      </c>
      <c r="M565" s="85">
        <v>0</v>
      </c>
      <c r="N565" s="85">
        <v>0</v>
      </c>
      <c r="O565" s="85">
        <v>0</v>
      </c>
      <c r="P565" s="85">
        <v>0</v>
      </c>
      <c r="Q565" s="85">
        <v>0</v>
      </c>
      <c r="R565" s="85">
        <v>0</v>
      </c>
      <c r="S565" s="85">
        <v>0</v>
      </c>
      <c r="T565" s="2">
        <f t="shared" si="16"/>
        <v>0.6</v>
      </c>
      <c r="U565" s="1">
        <f t="shared" si="17"/>
        <v>0</v>
      </c>
    </row>
    <row r="566" spans="1:21" x14ac:dyDescent="0.25">
      <c r="A566" s="92">
        <v>10674</v>
      </c>
      <c r="B566" s="83" t="s">
        <v>950</v>
      </c>
      <c r="C566" s="85" t="s">
        <v>2991</v>
      </c>
      <c r="D566" s="86">
        <v>69943</v>
      </c>
      <c r="E566" s="85">
        <v>0</v>
      </c>
      <c r="F566" s="87">
        <v>142756.81599999999</v>
      </c>
      <c r="G566" s="90">
        <v>2.0409999999999999</v>
      </c>
      <c r="H566" s="85">
        <v>1.8898999999999999</v>
      </c>
      <c r="I566" s="85">
        <v>2.0152000000000001</v>
      </c>
      <c r="J566" s="85">
        <v>1.9505999999999999</v>
      </c>
      <c r="K566" s="85">
        <v>2.0051000000000001</v>
      </c>
      <c r="L566" s="85">
        <v>2.109</v>
      </c>
      <c r="M566" s="85">
        <v>2.0295999999999998</v>
      </c>
      <c r="N566" s="85">
        <v>2.1480000000000001</v>
      </c>
      <c r="O566" s="85">
        <v>2.1675</v>
      </c>
      <c r="P566" s="85">
        <v>2.0055999999999998</v>
      </c>
      <c r="Q566" s="85">
        <v>2.0655999999999999</v>
      </c>
      <c r="R566" s="85">
        <v>2.0589</v>
      </c>
      <c r="S566" s="85">
        <v>2.0741999999999998</v>
      </c>
      <c r="T566" s="2">
        <f t="shared" si="16"/>
        <v>1.6</v>
      </c>
      <c r="U566" s="1">
        <f t="shared" si="17"/>
        <v>1</v>
      </c>
    </row>
    <row r="567" spans="1:21" x14ac:dyDescent="0.25">
      <c r="A567" s="92">
        <v>11189</v>
      </c>
      <c r="B567" s="83" t="s">
        <v>954</v>
      </c>
      <c r="C567" s="85" t="s">
        <v>2992</v>
      </c>
      <c r="D567" s="86">
        <v>5026</v>
      </c>
      <c r="E567" s="85">
        <v>130</v>
      </c>
      <c r="F567" s="87">
        <v>2824.5590999999999</v>
      </c>
      <c r="G567" s="90">
        <v>0.57689999999999997</v>
      </c>
      <c r="H567" s="85">
        <v>0.72899999999999998</v>
      </c>
      <c r="I567" s="85">
        <v>0.74809999999999999</v>
      </c>
      <c r="J567" s="85">
        <v>0.6583</v>
      </c>
      <c r="K567" s="85">
        <v>0.70950000000000002</v>
      </c>
      <c r="L567" s="85">
        <v>0.72050000000000003</v>
      </c>
      <c r="M567" s="85">
        <v>0.71389999999999998</v>
      </c>
      <c r="N567" s="85">
        <v>0.75600000000000001</v>
      </c>
      <c r="O567" s="85">
        <v>0.32540000000000002</v>
      </c>
      <c r="P567" s="85">
        <v>0.25490000000000002</v>
      </c>
      <c r="Q567" s="85">
        <v>0.69789999999999996</v>
      </c>
      <c r="R567" s="85">
        <v>0.16650000000000001</v>
      </c>
      <c r="S567" s="85">
        <v>0.27639999999999998</v>
      </c>
      <c r="T567" s="2">
        <f t="shared" si="16"/>
        <v>0.6</v>
      </c>
      <c r="U567" s="1">
        <f t="shared" si="17"/>
        <v>0</v>
      </c>
    </row>
    <row r="568" spans="1:21" x14ac:dyDescent="0.25">
      <c r="A568" s="92">
        <v>11190</v>
      </c>
      <c r="B568" s="83" t="s">
        <v>954</v>
      </c>
      <c r="C568" s="85" t="s">
        <v>2993</v>
      </c>
      <c r="D568" s="86">
        <v>9269</v>
      </c>
      <c r="E568" s="85">
        <v>576</v>
      </c>
      <c r="F568" s="87">
        <v>6813.2992000000004</v>
      </c>
      <c r="G568" s="90">
        <v>0.78380000000000005</v>
      </c>
      <c r="H568" s="85">
        <v>0.76590000000000003</v>
      </c>
      <c r="I568" s="85">
        <v>0.78649999999999998</v>
      </c>
      <c r="J568" s="85">
        <v>0.81530000000000002</v>
      </c>
      <c r="K568" s="85">
        <v>0.82730000000000004</v>
      </c>
      <c r="L568" s="85">
        <v>0.77329999999999999</v>
      </c>
      <c r="M568" s="85">
        <v>0.79330000000000001</v>
      </c>
      <c r="N568" s="85">
        <v>0.81469999999999998</v>
      </c>
      <c r="O568" s="85">
        <v>0.81899999999999995</v>
      </c>
      <c r="P568" s="85">
        <v>0.7651</v>
      </c>
      <c r="Q568" s="85">
        <v>0.74380000000000002</v>
      </c>
      <c r="R568" s="85">
        <v>0.65680000000000005</v>
      </c>
      <c r="S568" s="85">
        <v>0.80210000000000004</v>
      </c>
      <c r="T568" s="2">
        <f t="shared" si="16"/>
        <v>0.6</v>
      </c>
      <c r="U568" s="1">
        <f t="shared" si="17"/>
        <v>1</v>
      </c>
    </row>
    <row r="569" spans="1:21" x14ac:dyDescent="0.25">
      <c r="A569" s="92">
        <v>11191</v>
      </c>
      <c r="B569" s="83" t="s">
        <v>958</v>
      </c>
      <c r="C569" s="85" t="s">
        <v>2994</v>
      </c>
      <c r="D569" s="86">
        <v>1743</v>
      </c>
      <c r="E569" s="85">
        <v>0</v>
      </c>
      <c r="F569" s="87">
        <v>1395.1980000000001</v>
      </c>
      <c r="G569" s="90">
        <v>0.80049999999999999</v>
      </c>
      <c r="H569" s="85">
        <v>0.86019999999999996</v>
      </c>
      <c r="I569" s="85">
        <v>0.66949999999999998</v>
      </c>
      <c r="J569" s="85">
        <v>0.68149999999999999</v>
      </c>
      <c r="K569" s="85">
        <v>0.66900000000000004</v>
      </c>
      <c r="L569" s="85">
        <v>0.69130000000000003</v>
      </c>
      <c r="M569" s="85">
        <v>0.77690000000000003</v>
      </c>
      <c r="N569" s="85">
        <v>0.86539999999999995</v>
      </c>
      <c r="O569" s="85">
        <v>0.87690000000000001</v>
      </c>
      <c r="P569" s="85">
        <v>0.9093</v>
      </c>
      <c r="Q569" s="85">
        <v>0.88690000000000002</v>
      </c>
      <c r="R569" s="85">
        <v>0.96450000000000002</v>
      </c>
      <c r="S569" s="85">
        <v>0.86119999999999997</v>
      </c>
      <c r="T569" s="2">
        <f t="shared" si="16"/>
        <v>0.6</v>
      </c>
      <c r="U569" s="1">
        <f t="shared" si="17"/>
        <v>1</v>
      </c>
    </row>
    <row r="570" spans="1:21" x14ac:dyDescent="0.25">
      <c r="A570" s="92">
        <v>11192</v>
      </c>
      <c r="B570" s="83" t="s">
        <v>961</v>
      </c>
      <c r="C570" s="85" t="s">
        <v>2995</v>
      </c>
      <c r="D570" s="86">
        <v>11551</v>
      </c>
      <c r="E570" s="85">
        <v>4</v>
      </c>
      <c r="F570" s="87">
        <v>8193.1448999999993</v>
      </c>
      <c r="G570" s="90">
        <v>0.70950000000000002</v>
      </c>
      <c r="H570" s="85">
        <v>0.68010000000000004</v>
      </c>
      <c r="I570" s="85">
        <v>0.73740000000000006</v>
      </c>
      <c r="J570" s="85">
        <v>0.71599999999999997</v>
      </c>
      <c r="K570" s="85">
        <v>0.69089999999999996</v>
      </c>
      <c r="L570" s="85">
        <v>0.69889999999999997</v>
      </c>
      <c r="M570" s="85">
        <v>0.63449999999999995</v>
      </c>
      <c r="N570" s="85">
        <v>0.72250000000000003</v>
      </c>
      <c r="O570" s="85">
        <v>0.71819999999999995</v>
      </c>
      <c r="P570" s="85">
        <v>0.63629999999999998</v>
      </c>
      <c r="Q570" s="85">
        <v>0.68710000000000004</v>
      </c>
      <c r="R570" s="85">
        <v>0.77990000000000004</v>
      </c>
      <c r="S570" s="85">
        <v>0.78600000000000003</v>
      </c>
      <c r="T570" s="2">
        <f t="shared" si="16"/>
        <v>0.8</v>
      </c>
      <c r="U570" s="1">
        <f t="shared" si="17"/>
        <v>0</v>
      </c>
    </row>
    <row r="571" spans="1:21" x14ac:dyDescent="0.25">
      <c r="A571" s="92">
        <v>11193</v>
      </c>
      <c r="B571" s="83" t="s">
        <v>958</v>
      </c>
      <c r="C571" s="85" t="s">
        <v>2996</v>
      </c>
      <c r="D571" s="86">
        <v>3893</v>
      </c>
      <c r="E571" s="85">
        <v>12</v>
      </c>
      <c r="F571" s="87">
        <v>2366.7240999999999</v>
      </c>
      <c r="G571" s="90">
        <v>0.60980000000000001</v>
      </c>
      <c r="H571" s="85">
        <v>0.63039999999999996</v>
      </c>
      <c r="I571" s="85">
        <v>0.63229999999999997</v>
      </c>
      <c r="J571" s="85">
        <v>0.59399999999999997</v>
      </c>
      <c r="K571" s="85">
        <v>0.59470000000000001</v>
      </c>
      <c r="L571" s="85">
        <v>0.62319999999999998</v>
      </c>
      <c r="M571" s="85">
        <v>0.68</v>
      </c>
      <c r="N571" s="85">
        <v>0.58850000000000002</v>
      </c>
      <c r="O571" s="85">
        <v>0.65549999999999997</v>
      </c>
      <c r="P571" s="85">
        <v>0.61419999999999997</v>
      </c>
      <c r="Q571" s="85">
        <v>0.65490000000000004</v>
      </c>
      <c r="R571" s="85">
        <v>0.45679999999999998</v>
      </c>
      <c r="S571" s="85">
        <v>0.58160000000000001</v>
      </c>
      <c r="T571" s="2">
        <f t="shared" si="16"/>
        <v>0.6</v>
      </c>
      <c r="U571" s="1">
        <f t="shared" si="17"/>
        <v>1</v>
      </c>
    </row>
    <row r="572" spans="1:21" x14ac:dyDescent="0.25">
      <c r="A572" s="92">
        <v>11194</v>
      </c>
      <c r="B572" s="83" t="s">
        <v>961</v>
      </c>
      <c r="C572" s="85" t="s">
        <v>2997</v>
      </c>
      <c r="D572" s="86">
        <v>10180</v>
      </c>
      <c r="E572" s="85">
        <v>647</v>
      </c>
      <c r="F572" s="87">
        <v>7554.4675999999999</v>
      </c>
      <c r="G572" s="90">
        <v>0.79249999999999998</v>
      </c>
      <c r="H572" s="85">
        <v>0.67800000000000005</v>
      </c>
      <c r="I572" s="85">
        <v>0.78820000000000001</v>
      </c>
      <c r="J572" s="85">
        <v>0.72529999999999994</v>
      </c>
      <c r="K572" s="85">
        <v>0.7147</v>
      </c>
      <c r="L572" s="85">
        <v>0.7651</v>
      </c>
      <c r="M572" s="85">
        <v>0.70650000000000002</v>
      </c>
      <c r="N572" s="85">
        <v>0.84830000000000005</v>
      </c>
      <c r="O572" s="85">
        <v>0.77839999999999998</v>
      </c>
      <c r="P572" s="85">
        <v>0.77249999999999996</v>
      </c>
      <c r="Q572" s="85">
        <v>0.6966</v>
      </c>
      <c r="R572" s="85">
        <v>0.69799999999999995</v>
      </c>
      <c r="S572" s="85">
        <v>0.73440000000000005</v>
      </c>
      <c r="T572" s="2">
        <f t="shared" si="16"/>
        <v>0.8</v>
      </c>
      <c r="U572" s="1">
        <f t="shared" si="17"/>
        <v>0</v>
      </c>
    </row>
    <row r="573" spans="1:21" x14ac:dyDescent="0.25">
      <c r="A573" s="92">
        <v>11195</v>
      </c>
      <c r="B573" s="83" t="s">
        <v>958</v>
      </c>
      <c r="C573" s="85" t="s">
        <v>2998</v>
      </c>
      <c r="D573" s="86">
        <v>4570</v>
      </c>
      <c r="E573" s="85">
        <v>3</v>
      </c>
      <c r="F573" s="87">
        <v>2923.7075</v>
      </c>
      <c r="G573" s="90">
        <v>0.64019999999999999</v>
      </c>
      <c r="H573" s="85">
        <v>0.63990000000000002</v>
      </c>
      <c r="I573" s="85">
        <v>0.64419999999999999</v>
      </c>
      <c r="J573" s="85">
        <v>0.66410000000000002</v>
      </c>
      <c r="K573" s="85">
        <v>0.65580000000000005</v>
      </c>
      <c r="L573" s="85">
        <v>0.70420000000000005</v>
      </c>
      <c r="M573" s="85">
        <v>0.64059999999999995</v>
      </c>
      <c r="N573" s="85">
        <v>0.64359999999999995</v>
      </c>
      <c r="O573" s="85">
        <v>0.68810000000000004</v>
      </c>
      <c r="P573" s="85">
        <v>0.57350000000000001</v>
      </c>
      <c r="Q573" s="85">
        <v>0.57189999999999996</v>
      </c>
      <c r="R573" s="85">
        <v>0.6804</v>
      </c>
      <c r="S573" s="85">
        <v>0.6089</v>
      </c>
      <c r="T573" s="2">
        <f t="shared" si="16"/>
        <v>0.6</v>
      </c>
      <c r="U573" s="1">
        <f t="shared" si="17"/>
        <v>1</v>
      </c>
    </row>
    <row r="574" spans="1:21" x14ac:dyDescent="0.25">
      <c r="A574" s="92">
        <v>11196</v>
      </c>
      <c r="B574" s="83" t="s">
        <v>954</v>
      </c>
      <c r="C574" s="85" t="s">
        <v>2999</v>
      </c>
      <c r="D574" s="86">
        <v>5573</v>
      </c>
      <c r="E574" s="85">
        <v>0</v>
      </c>
      <c r="F574" s="87">
        <v>3929.7999</v>
      </c>
      <c r="G574" s="90">
        <v>0.70509999999999995</v>
      </c>
      <c r="H574" s="85">
        <v>0.63590000000000002</v>
      </c>
      <c r="I574" s="85">
        <v>0.61750000000000005</v>
      </c>
      <c r="J574" s="85">
        <v>0.64590000000000003</v>
      </c>
      <c r="K574" s="85">
        <v>0.68769999999999998</v>
      </c>
      <c r="L574" s="85">
        <v>0.77310000000000001</v>
      </c>
      <c r="M574" s="85">
        <v>0.69730000000000003</v>
      </c>
      <c r="N574" s="85">
        <v>0.69020000000000004</v>
      </c>
      <c r="O574" s="85">
        <v>0.72309999999999997</v>
      </c>
      <c r="P574" s="85">
        <v>0.79449999999999998</v>
      </c>
      <c r="Q574" s="85">
        <v>0.72470000000000001</v>
      </c>
      <c r="R574" s="85">
        <v>0.76049999999999995</v>
      </c>
      <c r="S574" s="85">
        <v>0.72589999999999999</v>
      </c>
      <c r="T574" s="2">
        <f t="shared" si="16"/>
        <v>0.6</v>
      </c>
      <c r="U574" s="1">
        <f t="shared" si="17"/>
        <v>1</v>
      </c>
    </row>
    <row r="575" spans="1:21" x14ac:dyDescent="0.25">
      <c r="A575" s="92">
        <v>11197</v>
      </c>
      <c r="B575" s="83" t="s">
        <v>958</v>
      </c>
      <c r="C575" s="85" t="s">
        <v>3000</v>
      </c>
      <c r="D575" s="86">
        <v>3210</v>
      </c>
      <c r="E575" s="85">
        <v>1</v>
      </c>
      <c r="F575" s="87">
        <v>2143.7345999999998</v>
      </c>
      <c r="G575" s="90">
        <v>0.66800000000000004</v>
      </c>
      <c r="H575" s="85">
        <v>0.64480000000000004</v>
      </c>
      <c r="I575" s="85">
        <v>0.68059999999999998</v>
      </c>
      <c r="J575" s="85">
        <v>0.5897</v>
      </c>
      <c r="K575" s="85">
        <v>0.56669999999999998</v>
      </c>
      <c r="L575" s="85">
        <v>0.59209999999999996</v>
      </c>
      <c r="M575" s="85">
        <v>0.67730000000000001</v>
      </c>
      <c r="N575" s="85">
        <v>0.66810000000000003</v>
      </c>
      <c r="O575" s="85">
        <v>0.68520000000000003</v>
      </c>
      <c r="P575" s="85">
        <v>0.71319999999999995</v>
      </c>
      <c r="Q575" s="85">
        <v>0.6694</v>
      </c>
      <c r="R575" s="85">
        <v>0.81599999999999995</v>
      </c>
      <c r="S575" s="85">
        <v>0.68540000000000001</v>
      </c>
      <c r="T575" s="2">
        <f t="shared" si="16"/>
        <v>0.6</v>
      </c>
      <c r="U575" s="1">
        <f t="shared" si="17"/>
        <v>1</v>
      </c>
    </row>
    <row r="576" spans="1:21" x14ac:dyDescent="0.25">
      <c r="A576" s="92">
        <v>11198</v>
      </c>
      <c r="B576" s="83" t="s">
        <v>958</v>
      </c>
      <c r="C576" s="85" t="s">
        <v>3001</v>
      </c>
      <c r="D576" s="86">
        <v>3360</v>
      </c>
      <c r="E576" s="86">
        <v>2551</v>
      </c>
      <c r="F576" s="85">
        <v>382.44470000000001</v>
      </c>
      <c r="G576" s="90">
        <v>0.47270000000000001</v>
      </c>
      <c r="H576" s="85">
        <v>0.4743</v>
      </c>
      <c r="I576" s="85">
        <v>0.47239999999999999</v>
      </c>
      <c r="J576" s="85">
        <v>0.46529999999999999</v>
      </c>
      <c r="K576" s="85">
        <v>0.24859999999999999</v>
      </c>
      <c r="L576" s="85">
        <v>0.2863</v>
      </c>
      <c r="M576" s="85">
        <v>0</v>
      </c>
      <c r="N576" s="85">
        <v>0.72160000000000002</v>
      </c>
      <c r="O576" s="85">
        <v>0</v>
      </c>
      <c r="P576" s="85">
        <v>0.49359999999999998</v>
      </c>
      <c r="Q576" s="85">
        <v>1.7514000000000001</v>
      </c>
      <c r="R576" s="85">
        <v>0</v>
      </c>
      <c r="S576" s="85">
        <v>0</v>
      </c>
      <c r="T576" s="2">
        <f t="shared" si="16"/>
        <v>0.6</v>
      </c>
      <c r="U576" s="1">
        <f t="shared" si="17"/>
        <v>0</v>
      </c>
    </row>
    <row r="577" spans="1:21" x14ac:dyDescent="0.25">
      <c r="A577" s="92">
        <v>11199</v>
      </c>
      <c r="B577" s="83" t="s">
        <v>958</v>
      </c>
      <c r="C577" s="85" t="s">
        <v>3002</v>
      </c>
      <c r="D577" s="86">
        <v>2415</v>
      </c>
      <c r="E577" s="85">
        <v>13</v>
      </c>
      <c r="F577" s="87">
        <v>1514.4745</v>
      </c>
      <c r="G577" s="90">
        <v>0.63049999999999995</v>
      </c>
      <c r="H577" s="85">
        <v>0.76029999999999998</v>
      </c>
      <c r="I577" s="85">
        <v>0.58879999999999999</v>
      </c>
      <c r="J577" s="85">
        <v>0.68010000000000004</v>
      </c>
      <c r="K577" s="85">
        <v>0.63049999999999995</v>
      </c>
      <c r="L577" s="85">
        <v>0.69059999999999999</v>
      </c>
      <c r="M577" s="85">
        <v>0.59330000000000005</v>
      </c>
      <c r="N577" s="85">
        <v>0.56059999999999999</v>
      </c>
      <c r="O577" s="85">
        <v>0.58199999999999996</v>
      </c>
      <c r="P577" s="85">
        <v>0.61660000000000004</v>
      </c>
      <c r="Q577" s="85">
        <v>0.60729999999999995</v>
      </c>
      <c r="R577" s="85">
        <v>0.65820000000000001</v>
      </c>
      <c r="S577" s="85">
        <v>0.60199999999999998</v>
      </c>
      <c r="T577" s="2">
        <f t="shared" si="16"/>
        <v>0.6</v>
      </c>
      <c r="U577" s="1">
        <f t="shared" si="17"/>
        <v>1</v>
      </c>
    </row>
    <row r="578" spans="1:21" x14ac:dyDescent="0.25">
      <c r="A578" s="92">
        <v>11200</v>
      </c>
      <c r="B578" s="83" t="s">
        <v>958</v>
      </c>
      <c r="C578" s="85" t="s">
        <v>3003</v>
      </c>
      <c r="D578" s="86">
        <v>3795</v>
      </c>
      <c r="E578" s="85">
        <v>0</v>
      </c>
      <c r="F578" s="87">
        <v>1710.3388</v>
      </c>
      <c r="G578" s="90">
        <v>0.45069999999999999</v>
      </c>
      <c r="H578" s="85">
        <v>0.44340000000000002</v>
      </c>
      <c r="I578" s="85">
        <v>0.43099999999999999</v>
      </c>
      <c r="J578" s="85">
        <v>0.45579999999999998</v>
      </c>
      <c r="K578" s="85">
        <v>0.43269999999999997</v>
      </c>
      <c r="L578" s="85">
        <v>0.42370000000000002</v>
      </c>
      <c r="M578" s="85">
        <v>0.4153</v>
      </c>
      <c r="N578" s="85">
        <v>0.45729999999999998</v>
      </c>
      <c r="O578" s="85">
        <v>0.437</v>
      </c>
      <c r="P578" s="85">
        <v>0.46239999999999998</v>
      </c>
      <c r="Q578" s="85">
        <v>0.4541</v>
      </c>
      <c r="R578" s="85">
        <v>0.4597</v>
      </c>
      <c r="S578" s="85">
        <v>0.52080000000000004</v>
      </c>
      <c r="T578" s="2">
        <f t="shared" si="16"/>
        <v>0.6</v>
      </c>
      <c r="U578" s="1">
        <f t="shared" si="17"/>
        <v>0</v>
      </c>
    </row>
    <row r="579" spans="1:21" x14ac:dyDescent="0.25">
      <c r="A579" s="92">
        <v>11201</v>
      </c>
      <c r="B579" s="83" t="s">
        <v>958</v>
      </c>
      <c r="C579" s="85" t="s">
        <v>3004</v>
      </c>
      <c r="D579" s="86">
        <v>2111</v>
      </c>
      <c r="E579" s="85">
        <v>13</v>
      </c>
      <c r="F579" s="87">
        <v>1471.1232</v>
      </c>
      <c r="G579" s="90">
        <v>0.70120000000000005</v>
      </c>
      <c r="H579" s="85">
        <v>0.71140000000000003</v>
      </c>
      <c r="I579" s="85">
        <v>0.74550000000000005</v>
      </c>
      <c r="J579" s="85">
        <v>0.69720000000000004</v>
      </c>
      <c r="K579" s="85">
        <v>0.74909999999999999</v>
      </c>
      <c r="L579" s="85">
        <v>0.77410000000000001</v>
      </c>
      <c r="M579" s="85">
        <v>0.73499999999999999</v>
      </c>
      <c r="N579" s="85">
        <v>0.78090000000000004</v>
      </c>
      <c r="O579" s="85">
        <v>0.7974</v>
      </c>
      <c r="P579" s="85">
        <v>0.74750000000000005</v>
      </c>
      <c r="Q579" s="85">
        <v>0.51129999999999998</v>
      </c>
      <c r="R579" s="85">
        <v>0.71030000000000004</v>
      </c>
      <c r="S579" s="85">
        <v>0.59150000000000003</v>
      </c>
      <c r="T579" s="2">
        <f t="shared" si="16"/>
        <v>0.6</v>
      </c>
      <c r="U579" s="1">
        <f t="shared" si="17"/>
        <v>1</v>
      </c>
    </row>
    <row r="580" spans="1:21" x14ac:dyDescent="0.25">
      <c r="A580" s="92">
        <v>11202</v>
      </c>
      <c r="B580" s="83" t="s">
        <v>958</v>
      </c>
      <c r="C580" s="85" t="s">
        <v>3005</v>
      </c>
      <c r="D580" s="86">
        <v>1802</v>
      </c>
      <c r="E580" s="85">
        <v>19</v>
      </c>
      <c r="F580" s="87">
        <v>1427.6849999999999</v>
      </c>
      <c r="G580" s="90">
        <v>0.80069999999999997</v>
      </c>
      <c r="H580" s="85">
        <v>0.79610000000000003</v>
      </c>
      <c r="I580" s="85">
        <v>0.83330000000000004</v>
      </c>
      <c r="J580" s="85">
        <v>1.0085</v>
      </c>
      <c r="K580" s="85">
        <v>0.83950000000000002</v>
      </c>
      <c r="L580" s="85">
        <v>0.94030000000000002</v>
      </c>
      <c r="M580" s="85">
        <v>0.71530000000000005</v>
      </c>
      <c r="N580" s="85">
        <v>0.83289999999999997</v>
      </c>
      <c r="O580" s="85">
        <v>0.75380000000000003</v>
      </c>
      <c r="P580" s="85">
        <v>0.74609999999999999</v>
      </c>
      <c r="Q580" s="85">
        <v>0.74399999999999999</v>
      </c>
      <c r="R580" s="85">
        <v>0.71650000000000003</v>
      </c>
      <c r="S580" s="85">
        <v>0.63959999999999995</v>
      </c>
      <c r="T580" s="2">
        <f t="shared" ref="T580:T643" si="18">VLOOKUP($B580,$W$3:$AF$10,10,0)</f>
        <v>0.6</v>
      </c>
      <c r="U580" s="1">
        <f t="shared" ref="U580:U643" si="19">IF(G580&gt;=T580,1,0)</f>
        <v>1</v>
      </c>
    </row>
    <row r="581" spans="1:21" x14ac:dyDescent="0.25">
      <c r="A581" s="92">
        <v>11454</v>
      </c>
      <c r="B581" s="83" t="s">
        <v>954</v>
      </c>
      <c r="C581" s="85" t="s">
        <v>3006</v>
      </c>
      <c r="D581" s="86">
        <v>4825</v>
      </c>
      <c r="E581" s="85">
        <v>528</v>
      </c>
      <c r="F581" s="87">
        <v>3926.998</v>
      </c>
      <c r="G581" s="90">
        <v>0.91390000000000005</v>
      </c>
      <c r="H581" s="85">
        <v>0.94210000000000005</v>
      </c>
      <c r="I581" s="85">
        <v>0.92949999999999999</v>
      </c>
      <c r="J581" s="85">
        <v>0.91390000000000005</v>
      </c>
      <c r="K581" s="85">
        <v>0.91920000000000002</v>
      </c>
      <c r="L581" s="85">
        <v>0.9395</v>
      </c>
      <c r="M581" s="85">
        <v>0.85629999999999995</v>
      </c>
      <c r="N581" s="85">
        <v>0.97670000000000001</v>
      </c>
      <c r="O581" s="85">
        <v>0.95489999999999997</v>
      </c>
      <c r="P581" s="85">
        <v>0.86209999999999998</v>
      </c>
      <c r="Q581" s="85">
        <v>0.82709999999999995</v>
      </c>
      <c r="R581" s="85">
        <v>0.93530000000000002</v>
      </c>
      <c r="S581" s="85">
        <v>0</v>
      </c>
      <c r="T581" s="2">
        <f t="shared" si="18"/>
        <v>0.6</v>
      </c>
      <c r="U581" s="1">
        <f t="shared" si="19"/>
        <v>1</v>
      </c>
    </row>
    <row r="582" spans="1:21" x14ac:dyDescent="0.25">
      <c r="A582" s="92">
        <v>15012</v>
      </c>
      <c r="B582" s="83" t="s">
        <v>958</v>
      </c>
      <c r="C582" s="85" t="s">
        <v>3007</v>
      </c>
      <c r="D582" s="86">
        <v>3042</v>
      </c>
      <c r="E582" s="85">
        <v>1</v>
      </c>
      <c r="F582" s="87">
        <v>2687.9225000000001</v>
      </c>
      <c r="G582" s="90">
        <v>0.88390000000000002</v>
      </c>
      <c r="H582" s="85">
        <v>0.92679999999999996</v>
      </c>
      <c r="I582" s="85">
        <v>0.88009999999999999</v>
      </c>
      <c r="J582" s="85">
        <v>0.87949999999999995</v>
      </c>
      <c r="K582" s="85">
        <v>0.94140000000000001</v>
      </c>
      <c r="L582" s="85">
        <v>0.93479999999999996</v>
      </c>
      <c r="M582" s="85">
        <v>0.9163</v>
      </c>
      <c r="N582" s="85">
        <v>0.79910000000000003</v>
      </c>
      <c r="O582" s="85">
        <v>0.89400000000000002</v>
      </c>
      <c r="P582" s="85">
        <v>0.95469999999999999</v>
      </c>
      <c r="Q582" s="85">
        <v>0.84360000000000002</v>
      </c>
      <c r="R582" s="85">
        <v>0.85719999999999996</v>
      </c>
      <c r="S582" s="85">
        <v>0.77200000000000002</v>
      </c>
      <c r="T582" s="2">
        <f t="shared" si="18"/>
        <v>0.6</v>
      </c>
      <c r="U582" s="1">
        <f t="shared" si="19"/>
        <v>1</v>
      </c>
    </row>
    <row r="583" spans="1:21" x14ac:dyDescent="0.25">
      <c r="A583" s="92">
        <v>28823</v>
      </c>
      <c r="B583" s="83" t="s">
        <v>980</v>
      </c>
      <c r="C583" s="85" t="s">
        <v>3008</v>
      </c>
      <c r="D583" s="85">
        <v>0</v>
      </c>
      <c r="E583" s="85">
        <v>0</v>
      </c>
      <c r="F583" s="85">
        <v>0</v>
      </c>
      <c r="G583" s="143">
        <f>VLOOKUP($A583,ข้อมูลพื้นฐานรพ_สป_ณสค61!$C$2:$S$897,12,0)</f>
        <v>0</v>
      </c>
      <c r="H583" s="85">
        <v>0</v>
      </c>
      <c r="I583" s="85">
        <v>0</v>
      </c>
      <c r="J583" s="85">
        <v>0</v>
      </c>
      <c r="K583" s="85">
        <v>0</v>
      </c>
      <c r="L583" s="85">
        <v>0</v>
      </c>
      <c r="M583" s="85">
        <v>0</v>
      </c>
      <c r="N583" s="85">
        <v>0</v>
      </c>
      <c r="O583" s="85">
        <v>0</v>
      </c>
      <c r="P583" s="85">
        <v>0</v>
      </c>
      <c r="Q583" s="85">
        <v>0</v>
      </c>
      <c r="R583" s="85">
        <v>0</v>
      </c>
      <c r="S583" s="85">
        <v>0</v>
      </c>
      <c r="T583" s="2">
        <f t="shared" si="18"/>
        <v>0.6</v>
      </c>
      <c r="U583" s="1">
        <f t="shared" si="19"/>
        <v>0</v>
      </c>
    </row>
    <row r="584" spans="1:21" x14ac:dyDescent="0.25">
      <c r="A584" s="92">
        <v>10719</v>
      </c>
      <c r="B584" s="83" t="s">
        <v>1013</v>
      </c>
      <c r="C584" s="85" t="s">
        <v>3009</v>
      </c>
      <c r="D584" s="86">
        <v>9864</v>
      </c>
      <c r="E584" s="85">
        <v>8</v>
      </c>
      <c r="F584" s="87">
        <v>11889.8156</v>
      </c>
      <c r="G584" s="90">
        <v>1.2063999999999999</v>
      </c>
      <c r="H584" s="85">
        <v>1.2021999999999999</v>
      </c>
      <c r="I584" s="85">
        <v>1.1606000000000001</v>
      </c>
      <c r="J584" s="85">
        <v>1.2278</v>
      </c>
      <c r="K584" s="85">
        <v>1.2722</v>
      </c>
      <c r="L584" s="85">
        <v>1.1867000000000001</v>
      </c>
      <c r="M584" s="85">
        <v>1.2664</v>
      </c>
      <c r="N584" s="85">
        <v>1.1792</v>
      </c>
      <c r="O584" s="85">
        <v>1.1565000000000001</v>
      </c>
      <c r="P584" s="85">
        <v>1.1768000000000001</v>
      </c>
      <c r="Q584" s="85">
        <v>1.1778</v>
      </c>
      <c r="R584" s="85">
        <v>1.2172000000000001</v>
      </c>
      <c r="S584" s="85">
        <v>1.2490000000000001</v>
      </c>
      <c r="T584" s="2">
        <f t="shared" si="18"/>
        <v>1.2</v>
      </c>
      <c r="U584" s="1">
        <f t="shared" si="19"/>
        <v>1</v>
      </c>
    </row>
    <row r="585" spans="1:21" x14ac:dyDescent="0.25">
      <c r="A585" s="92">
        <v>11203</v>
      </c>
      <c r="B585" s="83" t="s">
        <v>958</v>
      </c>
      <c r="C585" s="85" t="s">
        <v>3010</v>
      </c>
      <c r="D585" s="86">
        <v>4262</v>
      </c>
      <c r="E585" s="85">
        <v>129</v>
      </c>
      <c r="F585" s="87">
        <v>2094.6170000000002</v>
      </c>
      <c r="G585" s="90">
        <v>0.50680000000000003</v>
      </c>
      <c r="H585" s="85">
        <v>0.53959999999999997</v>
      </c>
      <c r="I585" s="85">
        <v>0.52749999999999997</v>
      </c>
      <c r="J585" s="85">
        <v>0.501</v>
      </c>
      <c r="K585" s="85">
        <v>0.59930000000000005</v>
      </c>
      <c r="L585" s="85">
        <v>0.4788</v>
      </c>
      <c r="M585" s="85">
        <v>0.55410000000000004</v>
      </c>
      <c r="N585" s="85">
        <v>0.49959999999999999</v>
      </c>
      <c r="O585" s="85">
        <v>0.5071</v>
      </c>
      <c r="P585" s="85">
        <v>0.50680000000000003</v>
      </c>
      <c r="Q585" s="85">
        <v>0.4839</v>
      </c>
      <c r="R585" s="85">
        <v>0.47699999999999998</v>
      </c>
      <c r="S585" s="85">
        <v>0.44040000000000001</v>
      </c>
      <c r="T585" s="2">
        <f t="shared" si="18"/>
        <v>0.6</v>
      </c>
      <c r="U585" s="1">
        <f t="shared" si="19"/>
        <v>0</v>
      </c>
    </row>
    <row r="586" spans="1:21" x14ac:dyDescent="0.25">
      <c r="A586" s="92">
        <v>11204</v>
      </c>
      <c r="B586" s="83" t="s">
        <v>954</v>
      </c>
      <c r="C586" s="85" t="s">
        <v>3011</v>
      </c>
      <c r="D586" s="86">
        <v>4836</v>
      </c>
      <c r="E586" s="85">
        <v>9</v>
      </c>
      <c r="F586" s="87">
        <v>2562.6903000000002</v>
      </c>
      <c r="G586" s="90">
        <v>0.53090000000000004</v>
      </c>
      <c r="H586" s="85">
        <v>0.57340000000000002</v>
      </c>
      <c r="I586" s="85">
        <v>0.53049999999999997</v>
      </c>
      <c r="J586" s="85">
        <v>0.50590000000000002</v>
      </c>
      <c r="K586" s="85">
        <v>0.53739999999999999</v>
      </c>
      <c r="L586" s="85">
        <v>0.51290000000000002</v>
      </c>
      <c r="M586" s="85">
        <v>0.52049999999999996</v>
      </c>
      <c r="N586" s="85">
        <v>0.4798</v>
      </c>
      <c r="O586" s="85">
        <v>0.58489999999999998</v>
      </c>
      <c r="P586" s="85">
        <v>0.55279999999999996</v>
      </c>
      <c r="Q586" s="85">
        <v>0.55310000000000004</v>
      </c>
      <c r="R586" s="85">
        <v>0.51980000000000004</v>
      </c>
      <c r="S586" s="85">
        <v>0.50260000000000005</v>
      </c>
      <c r="T586" s="2">
        <f t="shared" si="18"/>
        <v>0.6</v>
      </c>
      <c r="U586" s="1">
        <f t="shared" si="19"/>
        <v>0</v>
      </c>
    </row>
    <row r="587" spans="1:21" x14ac:dyDescent="0.25">
      <c r="A587" s="92">
        <v>11205</v>
      </c>
      <c r="B587" s="83" t="s">
        <v>961</v>
      </c>
      <c r="C587" s="85" t="s">
        <v>3012</v>
      </c>
      <c r="D587" s="86">
        <v>8248</v>
      </c>
      <c r="E587" s="85">
        <v>14</v>
      </c>
      <c r="F587" s="87">
        <v>6479.6988000000001</v>
      </c>
      <c r="G587" s="90">
        <v>0.78690000000000004</v>
      </c>
      <c r="H587" s="85">
        <v>0.91169999999999995</v>
      </c>
      <c r="I587" s="85">
        <v>0.83620000000000005</v>
      </c>
      <c r="J587" s="85">
        <v>0.81299999999999994</v>
      </c>
      <c r="K587" s="85">
        <v>0.85809999999999997</v>
      </c>
      <c r="L587" s="85">
        <v>0.80979999999999996</v>
      </c>
      <c r="M587" s="85">
        <v>0.82030000000000003</v>
      </c>
      <c r="N587" s="85">
        <v>0.92220000000000002</v>
      </c>
      <c r="O587" s="85">
        <v>0.89570000000000005</v>
      </c>
      <c r="P587" s="85">
        <v>0.73229999999999995</v>
      </c>
      <c r="Q587" s="85">
        <v>0.66010000000000002</v>
      </c>
      <c r="R587" s="85">
        <v>0.69689999999999996</v>
      </c>
      <c r="S587" s="85">
        <v>0.58609999999999995</v>
      </c>
      <c r="T587" s="2">
        <f t="shared" si="18"/>
        <v>0.8</v>
      </c>
      <c r="U587" s="1">
        <f t="shared" si="19"/>
        <v>0</v>
      </c>
    </row>
    <row r="588" spans="1:21" x14ac:dyDescent="0.25">
      <c r="A588" s="92">
        <v>11206</v>
      </c>
      <c r="B588" s="83" t="s">
        <v>958</v>
      </c>
      <c r="C588" s="85" t="s">
        <v>3013</v>
      </c>
      <c r="D588" s="86">
        <v>2097</v>
      </c>
      <c r="E588" s="85">
        <v>4</v>
      </c>
      <c r="F588" s="87">
        <v>1043.0766000000001</v>
      </c>
      <c r="G588" s="90">
        <v>0.49840000000000001</v>
      </c>
      <c r="H588" s="85">
        <v>0.51490000000000002</v>
      </c>
      <c r="I588" s="85">
        <v>0.47899999999999998</v>
      </c>
      <c r="J588" s="85">
        <v>0.45610000000000001</v>
      </c>
      <c r="K588" s="85">
        <v>0.48209999999999997</v>
      </c>
      <c r="L588" s="85">
        <v>0.50980000000000003</v>
      </c>
      <c r="M588" s="85">
        <v>0.52249999999999996</v>
      </c>
      <c r="N588" s="85">
        <v>0.45600000000000002</v>
      </c>
      <c r="O588" s="85">
        <v>0.44890000000000002</v>
      </c>
      <c r="P588" s="85">
        <v>0.50780000000000003</v>
      </c>
      <c r="Q588" s="85">
        <v>0.49569999999999997</v>
      </c>
      <c r="R588" s="85">
        <v>0.56979999999999997</v>
      </c>
      <c r="S588" s="85">
        <v>0.54400000000000004</v>
      </c>
      <c r="T588" s="2">
        <f t="shared" si="18"/>
        <v>0.6</v>
      </c>
      <c r="U588" s="1">
        <f t="shared" si="19"/>
        <v>0</v>
      </c>
    </row>
    <row r="589" spans="1:21" x14ac:dyDescent="0.25">
      <c r="A589" s="92">
        <v>11207</v>
      </c>
      <c r="B589" s="83" t="s">
        <v>958</v>
      </c>
      <c r="C589" s="85" t="s">
        <v>3014</v>
      </c>
      <c r="D589" s="86">
        <v>2605</v>
      </c>
      <c r="E589" s="85">
        <v>2</v>
      </c>
      <c r="F589" s="87">
        <v>1492.2054000000001</v>
      </c>
      <c r="G589" s="90">
        <v>0.57330000000000003</v>
      </c>
      <c r="H589" s="85">
        <v>0.61</v>
      </c>
      <c r="I589" s="85">
        <v>0.6532</v>
      </c>
      <c r="J589" s="85">
        <v>0.55000000000000004</v>
      </c>
      <c r="K589" s="85">
        <v>0.53649999999999998</v>
      </c>
      <c r="L589" s="85">
        <v>0.53510000000000002</v>
      </c>
      <c r="M589" s="85">
        <v>0.54910000000000003</v>
      </c>
      <c r="N589" s="85">
        <v>0.60170000000000001</v>
      </c>
      <c r="O589" s="85">
        <v>0.46489999999999998</v>
      </c>
      <c r="P589" s="85">
        <v>0.56530000000000002</v>
      </c>
      <c r="Q589" s="85">
        <v>0.57930000000000004</v>
      </c>
      <c r="R589" s="85">
        <v>0.58220000000000005</v>
      </c>
      <c r="S589" s="85">
        <v>0.64119999999999999</v>
      </c>
      <c r="T589" s="2">
        <f t="shared" si="18"/>
        <v>0.6</v>
      </c>
      <c r="U589" s="1">
        <f t="shared" si="19"/>
        <v>0</v>
      </c>
    </row>
    <row r="590" spans="1:21" x14ac:dyDescent="0.25">
      <c r="A590" s="92">
        <v>11208</v>
      </c>
      <c r="B590" s="83" t="s">
        <v>958</v>
      </c>
      <c r="C590" s="85" t="s">
        <v>3015</v>
      </c>
      <c r="D590" s="86">
        <v>2402</v>
      </c>
      <c r="E590" s="85">
        <v>35</v>
      </c>
      <c r="F590" s="87">
        <v>1112.8744999999999</v>
      </c>
      <c r="G590" s="90">
        <v>0.47020000000000001</v>
      </c>
      <c r="H590" s="85">
        <v>0.47360000000000002</v>
      </c>
      <c r="I590" s="85">
        <v>0.47339999999999999</v>
      </c>
      <c r="J590" s="85">
        <v>0.4698</v>
      </c>
      <c r="K590" s="85">
        <v>0.41110000000000002</v>
      </c>
      <c r="L590" s="85">
        <v>0.43149999999999999</v>
      </c>
      <c r="M590" s="85">
        <v>0.47189999999999999</v>
      </c>
      <c r="N590" s="85">
        <v>0.48799999999999999</v>
      </c>
      <c r="O590" s="85">
        <v>0.54139999999999999</v>
      </c>
      <c r="P590" s="85">
        <v>0.51280000000000003</v>
      </c>
      <c r="Q590" s="85">
        <v>0.53849999999999998</v>
      </c>
      <c r="R590" s="85">
        <v>0.52139999999999997</v>
      </c>
      <c r="S590" s="85">
        <v>0.33410000000000001</v>
      </c>
      <c r="T590" s="2">
        <f t="shared" si="18"/>
        <v>0.6</v>
      </c>
      <c r="U590" s="1">
        <f t="shared" si="19"/>
        <v>0</v>
      </c>
    </row>
    <row r="591" spans="1:21" x14ac:dyDescent="0.25">
      <c r="A591" s="92">
        <v>10675</v>
      </c>
      <c r="B591" s="83" t="s">
        <v>950</v>
      </c>
      <c r="C591" s="85" t="s">
        <v>3071</v>
      </c>
      <c r="D591" s="86">
        <v>51367</v>
      </c>
      <c r="E591" s="85">
        <v>4</v>
      </c>
      <c r="F591" s="87">
        <v>104880.7482</v>
      </c>
      <c r="G591" s="90">
        <v>2.0419999999999998</v>
      </c>
      <c r="H591" s="85">
        <v>2.0781999999999998</v>
      </c>
      <c r="I591" s="85">
        <v>2.0409000000000002</v>
      </c>
      <c r="J591" s="85">
        <v>2.0596999999999999</v>
      </c>
      <c r="K591" s="85">
        <v>2.1362999999999999</v>
      </c>
      <c r="L591" s="85">
        <v>2.1623999999999999</v>
      </c>
      <c r="M591" s="85">
        <v>2.0507</v>
      </c>
      <c r="N591" s="85">
        <v>2.1221000000000001</v>
      </c>
      <c r="O591" s="85">
        <v>2.0156999999999998</v>
      </c>
      <c r="P591" s="85">
        <v>1.97</v>
      </c>
      <c r="Q591" s="85">
        <v>1.9694</v>
      </c>
      <c r="R591" s="85">
        <v>1.9659</v>
      </c>
      <c r="S591" s="85">
        <v>1.9701</v>
      </c>
      <c r="T591" s="2">
        <f t="shared" si="18"/>
        <v>1.6</v>
      </c>
      <c r="U591" s="1">
        <f t="shared" si="19"/>
        <v>1</v>
      </c>
    </row>
    <row r="592" spans="1:21" x14ac:dyDescent="0.25">
      <c r="A592" s="92">
        <v>11209</v>
      </c>
      <c r="B592" s="83" t="s">
        <v>958</v>
      </c>
      <c r="C592" s="85" t="s">
        <v>3072</v>
      </c>
      <c r="D592" s="86">
        <v>2066</v>
      </c>
      <c r="E592" s="85">
        <v>4</v>
      </c>
      <c r="F592" s="85">
        <v>795.03819999999996</v>
      </c>
      <c r="G592" s="90">
        <v>0.3856</v>
      </c>
      <c r="H592" s="85">
        <v>0.53129999999999999</v>
      </c>
      <c r="I592" s="85">
        <v>0.55910000000000004</v>
      </c>
      <c r="J592" s="85">
        <v>0.49709999999999999</v>
      </c>
      <c r="K592" s="85">
        <v>0.55249999999999999</v>
      </c>
      <c r="L592" s="85">
        <v>0.48920000000000002</v>
      </c>
      <c r="M592" s="85">
        <v>0.34420000000000001</v>
      </c>
      <c r="N592" s="85">
        <v>0.3856</v>
      </c>
      <c r="O592" s="85">
        <v>0.30669999999999997</v>
      </c>
      <c r="P592" s="85">
        <v>0.37640000000000001</v>
      </c>
      <c r="Q592" s="85">
        <v>0.26669999999999999</v>
      </c>
      <c r="R592" s="85">
        <v>0.21629999999999999</v>
      </c>
      <c r="S592" s="85">
        <v>0.15609999999999999</v>
      </c>
      <c r="T592" s="2">
        <f t="shared" si="18"/>
        <v>0.6</v>
      </c>
      <c r="U592" s="1">
        <f t="shared" si="19"/>
        <v>0</v>
      </c>
    </row>
    <row r="593" spans="1:21" x14ac:dyDescent="0.25">
      <c r="A593" s="92">
        <v>11210</v>
      </c>
      <c r="B593" s="83" t="s">
        <v>954</v>
      </c>
      <c r="C593" s="85" t="s">
        <v>3073</v>
      </c>
      <c r="D593" s="86">
        <v>4941</v>
      </c>
      <c r="E593" s="85">
        <v>7</v>
      </c>
      <c r="F593" s="87">
        <v>3401.3631999999998</v>
      </c>
      <c r="G593" s="90">
        <v>0.68940000000000001</v>
      </c>
      <c r="H593" s="85">
        <v>0.78890000000000005</v>
      </c>
      <c r="I593" s="85">
        <v>0.81659999999999999</v>
      </c>
      <c r="J593" s="85">
        <v>0.70630000000000004</v>
      </c>
      <c r="K593" s="85">
        <v>0.2223</v>
      </c>
      <c r="L593" s="85">
        <v>0.81020000000000003</v>
      </c>
      <c r="M593" s="85">
        <v>0.253</v>
      </c>
      <c r="N593" s="85">
        <v>0.77</v>
      </c>
      <c r="O593" s="85">
        <v>0.81469999999999998</v>
      </c>
      <c r="P593" s="85">
        <v>0.78600000000000003</v>
      </c>
      <c r="Q593" s="85">
        <v>0.81100000000000005</v>
      </c>
      <c r="R593" s="85">
        <v>0.75370000000000004</v>
      </c>
      <c r="S593" s="85">
        <v>1.3874</v>
      </c>
      <c r="T593" s="2">
        <f t="shared" si="18"/>
        <v>0.6</v>
      </c>
      <c r="U593" s="1">
        <f t="shared" si="19"/>
        <v>1</v>
      </c>
    </row>
    <row r="594" spans="1:21" x14ac:dyDescent="0.25">
      <c r="A594" s="92">
        <v>11211</v>
      </c>
      <c r="B594" s="83" t="s">
        <v>958</v>
      </c>
      <c r="C594" s="85" t="s">
        <v>3074</v>
      </c>
      <c r="D594" s="86">
        <v>4200</v>
      </c>
      <c r="E594" s="85">
        <v>18</v>
      </c>
      <c r="F594" s="87">
        <v>2804.3775999999998</v>
      </c>
      <c r="G594" s="90">
        <v>0.67059999999999997</v>
      </c>
      <c r="H594" s="85">
        <v>0.70779999999999998</v>
      </c>
      <c r="I594" s="85">
        <v>0.65920000000000001</v>
      </c>
      <c r="J594" s="85">
        <v>0.65500000000000003</v>
      </c>
      <c r="K594" s="85">
        <v>0.6623</v>
      </c>
      <c r="L594" s="85">
        <v>0.72240000000000004</v>
      </c>
      <c r="M594" s="85">
        <v>0.79330000000000001</v>
      </c>
      <c r="N594" s="85">
        <v>0.7006</v>
      </c>
      <c r="O594" s="85">
        <v>0.68269999999999997</v>
      </c>
      <c r="P594" s="85">
        <v>0.66739999999999999</v>
      </c>
      <c r="Q594" s="85">
        <v>0.63849999999999996</v>
      </c>
      <c r="R594" s="85">
        <v>0.64359999999999995</v>
      </c>
      <c r="S594" s="85">
        <v>0.54920000000000002</v>
      </c>
      <c r="T594" s="2">
        <f t="shared" si="18"/>
        <v>0.6</v>
      </c>
      <c r="U594" s="1">
        <f t="shared" si="19"/>
        <v>1</v>
      </c>
    </row>
    <row r="595" spans="1:21" x14ac:dyDescent="0.25">
      <c r="A595" s="92">
        <v>11212</v>
      </c>
      <c r="B595" s="83" t="s">
        <v>954</v>
      </c>
      <c r="C595" s="85" t="s">
        <v>3075</v>
      </c>
      <c r="D595" s="86">
        <v>8796</v>
      </c>
      <c r="E595" s="85">
        <v>94</v>
      </c>
      <c r="F595" s="87">
        <v>5502.1517999999996</v>
      </c>
      <c r="G595" s="90">
        <v>0.63229999999999997</v>
      </c>
      <c r="H595" s="85">
        <v>0.68559999999999999</v>
      </c>
      <c r="I595" s="85">
        <v>0.74129999999999996</v>
      </c>
      <c r="J595" s="85">
        <v>0.78280000000000005</v>
      </c>
      <c r="K595" s="85">
        <v>0.6734</v>
      </c>
      <c r="L595" s="85">
        <v>0.60619999999999996</v>
      </c>
      <c r="M595" s="85">
        <v>0.55910000000000004</v>
      </c>
      <c r="N595" s="85">
        <v>0.60189999999999999</v>
      </c>
      <c r="O595" s="85">
        <v>0.62670000000000003</v>
      </c>
      <c r="P595" s="85">
        <v>0.61619999999999997</v>
      </c>
      <c r="Q595" s="85">
        <v>0.56299999999999994</v>
      </c>
      <c r="R595" s="85">
        <v>0.64470000000000005</v>
      </c>
      <c r="S595" s="85">
        <v>0.58520000000000005</v>
      </c>
      <c r="T595" s="2">
        <f t="shared" si="18"/>
        <v>0.6</v>
      </c>
      <c r="U595" s="1">
        <f t="shared" si="19"/>
        <v>1</v>
      </c>
    </row>
    <row r="596" spans="1:21" x14ac:dyDescent="0.25">
      <c r="A596" s="92">
        <v>11213</v>
      </c>
      <c r="B596" s="83" t="s">
        <v>958</v>
      </c>
      <c r="C596" s="85" t="s">
        <v>3076</v>
      </c>
      <c r="D596" s="86">
        <v>2706</v>
      </c>
      <c r="E596" s="85">
        <v>3</v>
      </c>
      <c r="F596" s="87">
        <v>1718.1814999999999</v>
      </c>
      <c r="G596" s="90">
        <v>0.63570000000000004</v>
      </c>
      <c r="H596" s="85">
        <v>0.61899999999999999</v>
      </c>
      <c r="I596" s="85">
        <v>0.63570000000000004</v>
      </c>
      <c r="J596" s="85">
        <v>0.67169999999999996</v>
      </c>
      <c r="K596" s="85">
        <v>0.61150000000000004</v>
      </c>
      <c r="L596" s="85">
        <v>0.60529999999999995</v>
      </c>
      <c r="M596" s="85">
        <v>0.71030000000000004</v>
      </c>
      <c r="N596" s="85">
        <v>0.65920000000000001</v>
      </c>
      <c r="O596" s="85">
        <v>0.62409999999999999</v>
      </c>
      <c r="P596" s="85">
        <v>0.62039999999999995</v>
      </c>
      <c r="Q596" s="85">
        <v>0.60509999999999997</v>
      </c>
      <c r="R596" s="85">
        <v>0.65720000000000001</v>
      </c>
      <c r="S596" s="85">
        <v>0.60729999999999995</v>
      </c>
      <c r="T596" s="2">
        <f t="shared" si="18"/>
        <v>0.6</v>
      </c>
      <c r="U596" s="1">
        <f t="shared" si="19"/>
        <v>1</v>
      </c>
    </row>
    <row r="597" spans="1:21" x14ac:dyDescent="0.25">
      <c r="A597" s="92">
        <v>11214</v>
      </c>
      <c r="B597" s="83" t="s">
        <v>961</v>
      </c>
      <c r="C597" s="85" t="s">
        <v>3077</v>
      </c>
      <c r="D597" s="86">
        <v>7619</v>
      </c>
      <c r="E597" s="85">
        <v>61</v>
      </c>
      <c r="F597" s="87">
        <v>6597.6782999999996</v>
      </c>
      <c r="G597" s="90">
        <v>0.87290000000000001</v>
      </c>
      <c r="H597" s="85">
        <v>0.87129999999999996</v>
      </c>
      <c r="I597" s="85">
        <v>0.91610000000000003</v>
      </c>
      <c r="J597" s="85">
        <v>0.92249999999999999</v>
      </c>
      <c r="K597" s="85">
        <v>0.88570000000000004</v>
      </c>
      <c r="L597" s="85">
        <v>0.87439999999999996</v>
      </c>
      <c r="M597" s="85">
        <v>0.84040000000000004</v>
      </c>
      <c r="N597" s="85">
        <v>0.88200000000000001</v>
      </c>
      <c r="O597" s="85">
        <v>0.86580000000000001</v>
      </c>
      <c r="P597" s="85">
        <v>0.86629999999999996</v>
      </c>
      <c r="Q597" s="85">
        <v>0.92400000000000004</v>
      </c>
      <c r="R597" s="85">
        <v>0.90820000000000001</v>
      </c>
      <c r="S597" s="85">
        <v>0.72409999999999997</v>
      </c>
      <c r="T597" s="2">
        <f t="shared" si="18"/>
        <v>0.8</v>
      </c>
      <c r="U597" s="1">
        <f t="shared" si="19"/>
        <v>1</v>
      </c>
    </row>
    <row r="598" spans="1:21" x14ac:dyDescent="0.25">
      <c r="A598" s="92">
        <v>11215</v>
      </c>
      <c r="B598" s="83" t="s">
        <v>954</v>
      </c>
      <c r="C598" s="85" t="s">
        <v>3078</v>
      </c>
      <c r="D598" s="86">
        <v>4189</v>
      </c>
      <c r="E598" s="85">
        <v>6</v>
      </c>
      <c r="F598" s="87">
        <v>2595.4317999999998</v>
      </c>
      <c r="G598" s="90">
        <v>0.62050000000000005</v>
      </c>
      <c r="H598" s="85">
        <v>0.77769999999999995</v>
      </c>
      <c r="I598" s="85">
        <v>0.69850000000000001</v>
      </c>
      <c r="J598" s="85">
        <v>0.80359999999999998</v>
      </c>
      <c r="K598" s="85">
        <v>0.70820000000000005</v>
      </c>
      <c r="L598" s="85">
        <v>0.75729999999999997</v>
      </c>
      <c r="M598" s="85">
        <v>0.63919999999999999</v>
      </c>
      <c r="N598" s="85">
        <v>0.65710000000000002</v>
      </c>
      <c r="O598" s="85">
        <v>0.46329999999999999</v>
      </c>
      <c r="P598" s="85">
        <v>0.53900000000000003</v>
      </c>
      <c r="Q598" s="85">
        <v>0.46489999999999998</v>
      </c>
      <c r="R598" s="85">
        <v>0.4879</v>
      </c>
      <c r="S598" s="85">
        <v>0.40410000000000001</v>
      </c>
      <c r="T598" s="2">
        <f t="shared" si="18"/>
        <v>0.6</v>
      </c>
      <c r="U598" s="1">
        <f t="shared" si="19"/>
        <v>1</v>
      </c>
    </row>
    <row r="599" spans="1:21" x14ac:dyDescent="0.25">
      <c r="A599" s="92">
        <v>11216</v>
      </c>
      <c r="B599" s="83" t="s">
        <v>958</v>
      </c>
      <c r="C599" s="85" t="s">
        <v>3079</v>
      </c>
      <c r="D599" s="86">
        <v>4673</v>
      </c>
      <c r="E599" s="85">
        <v>222</v>
      </c>
      <c r="F599" s="87">
        <v>2597.5819999999999</v>
      </c>
      <c r="G599" s="90">
        <v>0.58360000000000001</v>
      </c>
      <c r="H599" s="85">
        <v>0.61619999999999997</v>
      </c>
      <c r="I599" s="85">
        <v>0.6048</v>
      </c>
      <c r="J599" s="85">
        <v>0.69910000000000005</v>
      </c>
      <c r="K599" s="85">
        <v>0.62580000000000002</v>
      </c>
      <c r="L599" s="85">
        <v>0.64059999999999995</v>
      </c>
      <c r="M599" s="85">
        <v>0.56940000000000002</v>
      </c>
      <c r="N599" s="85">
        <v>0.64429999999999998</v>
      </c>
      <c r="O599" s="85">
        <v>0.6169</v>
      </c>
      <c r="P599" s="85">
        <v>0.59689999999999999</v>
      </c>
      <c r="Q599" s="85">
        <v>0.56540000000000001</v>
      </c>
      <c r="R599" s="85">
        <v>0.53349999999999997</v>
      </c>
      <c r="S599" s="85">
        <v>0.33460000000000001</v>
      </c>
      <c r="T599" s="2">
        <f t="shared" si="18"/>
        <v>0.6</v>
      </c>
      <c r="U599" s="1">
        <f t="shared" si="19"/>
        <v>0</v>
      </c>
    </row>
    <row r="600" spans="1:21" x14ac:dyDescent="0.25">
      <c r="A600" s="92">
        <v>11217</v>
      </c>
      <c r="B600" s="83" t="s">
        <v>958</v>
      </c>
      <c r="C600" s="85" t="s">
        <v>3080</v>
      </c>
      <c r="D600" s="86">
        <v>3640</v>
      </c>
      <c r="E600" s="85">
        <v>34</v>
      </c>
      <c r="F600" s="87">
        <v>2181.6626999999999</v>
      </c>
      <c r="G600" s="90">
        <v>0.60499999999999998</v>
      </c>
      <c r="H600" s="85">
        <v>0.60809999999999997</v>
      </c>
      <c r="I600" s="85">
        <v>0.52980000000000005</v>
      </c>
      <c r="J600" s="85">
        <v>0.52170000000000005</v>
      </c>
      <c r="K600" s="85">
        <v>0.67330000000000001</v>
      </c>
      <c r="L600" s="85">
        <v>0.59</v>
      </c>
      <c r="M600" s="85">
        <v>0.60340000000000005</v>
      </c>
      <c r="N600" s="85">
        <v>0.59440000000000004</v>
      </c>
      <c r="O600" s="85">
        <v>0.6462</v>
      </c>
      <c r="P600" s="85">
        <v>0.63549999999999995</v>
      </c>
      <c r="Q600" s="85">
        <v>0.71650000000000003</v>
      </c>
      <c r="R600" s="85">
        <v>0.67820000000000003</v>
      </c>
      <c r="S600" s="85">
        <v>0.46800000000000003</v>
      </c>
      <c r="T600" s="2">
        <f t="shared" si="18"/>
        <v>0.6</v>
      </c>
      <c r="U600" s="1">
        <f t="shared" si="19"/>
        <v>1</v>
      </c>
    </row>
    <row r="601" spans="1:21" x14ac:dyDescent="0.25">
      <c r="A601" s="92">
        <v>11218</v>
      </c>
      <c r="B601" s="83" t="s">
        <v>961</v>
      </c>
      <c r="C601" s="85" t="s">
        <v>3081</v>
      </c>
      <c r="D601" s="86">
        <v>5523</v>
      </c>
      <c r="E601" s="85">
        <v>17</v>
      </c>
      <c r="F601" s="87">
        <v>4739.7629999999999</v>
      </c>
      <c r="G601" s="90">
        <v>0.86080000000000001</v>
      </c>
      <c r="H601" s="85">
        <v>0.82569999999999999</v>
      </c>
      <c r="I601" s="85">
        <v>0.85570000000000002</v>
      </c>
      <c r="J601" s="85">
        <v>0.87419999999999998</v>
      </c>
      <c r="K601" s="85">
        <v>0.83960000000000001</v>
      </c>
      <c r="L601" s="85">
        <v>0.93459999999999999</v>
      </c>
      <c r="M601" s="85">
        <v>0.86919999999999997</v>
      </c>
      <c r="N601" s="85">
        <v>0.90590000000000004</v>
      </c>
      <c r="O601" s="85">
        <v>0.76519999999999999</v>
      </c>
      <c r="P601" s="85">
        <v>0.76759999999999995</v>
      </c>
      <c r="Q601" s="85">
        <v>0.73980000000000001</v>
      </c>
      <c r="R601" s="85">
        <v>0.72729999999999995</v>
      </c>
      <c r="S601" s="85">
        <v>3.2587000000000002</v>
      </c>
      <c r="T601" s="2">
        <f t="shared" si="18"/>
        <v>0.8</v>
      </c>
      <c r="U601" s="1">
        <f t="shared" si="19"/>
        <v>1</v>
      </c>
    </row>
    <row r="602" spans="1:21" x14ac:dyDescent="0.25">
      <c r="A602" s="92">
        <v>11219</v>
      </c>
      <c r="B602" s="83" t="s">
        <v>958</v>
      </c>
      <c r="C602" s="85" t="s">
        <v>3082</v>
      </c>
      <c r="D602" s="86">
        <v>3129</v>
      </c>
      <c r="E602" s="85">
        <v>1</v>
      </c>
      <c r="F602" s="87">
        <v>2664.2253999999998</v>
      </c>
      <c r="G602" s="90">
        <v>0.85170000000000001</v>
      </c>
      <c r="H602" s="85">
        <v>0.76849999999999996</v>
      </c>
      <c r="I602" s="85">
        <v>0.90280000000000005</v>
      </c>
      <c r="J602" s="85">
        <v>0.6623</v>
      </c>
      <c r="K602" s="85">
        <v>0.72240000000000004</v>
      </c>
      <c r="L602" s="85">
        <v>0.59199999999999997</v>
      </c>
      <c r="M602" s="85">
        <v>0.70299999999999996</v>
      </c>
      <c r="N602" s="85">
        <v>0.80289999999999995</v>
      </c>
      <c r="O602" s="85">
        <v>0.80889999999999995</v>
      </c>
      <c r="P602" s="85">
        <v>0.9819</v>
      </c>
      <c r="Q602" s="85">
        <v>1.1353</v>
      </c>
      <c r="R602" s="85">
        <v>1.0036</v>
      </c>
      <c r="S602" s="85">
        <v>1.0446</v>
      </c>
      <c r="T602" s="2">
        <f t="shared" si="18"/>
        <v>0.6</v>
      </c>
      <c r="U602" s="1">
        <f t="shared" si="19"/>
        <v>1</v>
      </c>
    </row>
    <row r="603" spans="1:21" x14ac:dyDescent="0.25">
      <c r="A603" s="92">
        <v>11220</v>
      </c>
      <c r="B603" s="83" t="s">
        <v>958</v>
      </c>
      <c r="C603" s="85" t="s">
        <v>3083</v>
      </c>
      <c r="D603" s="86">
        <v>2202</v>
      </c>
      <c r="E603" s="85">
        <v>0</v>
      </c>
      <c r="F603" s="85">
        <v>0</v>
      </c>
      <c r="G603" s="143">
        <f>VLOOKUP($A603,ข้อมูลพื้นฐานรพ_สป_ณสค61!$C$2:$S$897,12,0)</f>
        <v>0.76849999999999996</v>
      </c>
      <c r="H603" s="85">
        <v>0</v>
      </c>
      <c r="I603" s="85">
        <v>0</v>
      </c>
      <c r="J603" s="85">
        <v>0</v>
      </c>
      <c r="K603" s="85">
        <v>0</v>
      </c>
      <c r="L603" s="85">
        <v>0</v>
      </c>
      <c r="M603" s="85">
        <v>0</v>
      </c>
      <c r="N603" s="85">
        <v>0</v>
      </c>
      <c r="O603" s="85">
        <v>0</v>
      </c>
      <c r="P603" s="85">
        <v>0</v>
      </c>
      <c r="Q603" s="85">
        <v>0</v>
      </c>
      <c r="R603" s="85">
        <v>0</v>
      </c>
      <c r="S603" s="85">
        <v>0</v>
      </c>
      <c r="T603" s="2">
        <f t="shared" si="18"/>
        <v>0.6</v>
      </c>
      <c r="U603" s="1">
        <f t="shared" si="19"/>
        <v>1</v>
      </c>
    </row>
    <row r="604" spans="1:21" x14ac:dyDescent="0.25">
      <c r="A604" s="92">
        <v>40749</v>
      </c>
      <c r="B604" s="83" t="s">
        <v>980</v>
      </c>
      <c r="C604" s="85" t="s">
        <v>3084</v>
      </c>
      <c r="D604" s="85">
        <v>0</v>
      </c>
      <c r="E604" s="85">
        <v>0</v>
      </c>
      <c r="F604" s="85">
        <v>0</v>
      </c>
      <c r="G604" s="143">
        <f>VLOOKUP($A604,ข้อมูลพื้นฐานรพ_สป_ณสค61!$C$2:$S$897,12,0)</f>
        <v>0</v>
      </c>
      <c r="H604" s="85">
        <v>0</v>
      </c>
      <c r="I604" s="85">
        <v>0</v>
      </c>
      <c r="J604" s="85">
        <v>0</v>
      </c>
      <c r="K604" s="85">
        <v>0</v>
      </c>
      <c r="L604" s="85">
        <v>0</v>
      </c>
      <c r="M604" s="85">
        <v>0</v>
      </c>
      <c r="N604" s="85">
        <v>0</v>
      </c>
      <c r="O604" s="85">
        <v>0</v>
      </c>
      <c r="P604" s="85">
        <v>0</v>
      </c>
      <c r="Q604" s="85">
        <v>0</v>
      </c>
      <c r="R604" s="85">
        <v>0</v>
      </c>
      <c r="S604" s="85">
        <v>0</v>
      </c>
      <c r="T604" s="2">
        <f t="shared" si="18"/>
        <v>0.6</v>
      </c>
      <c r="U604" s="1">
        <f t="shared" si="19"/>
        <v>0</v>
      </c>
    </row>
    <row r="605" spans="1:21" x14ac:dyDescent="0.25">
      <c r="A605" s="92">
        <v>10720</v>
      </c>
      <c r="B605" s="83" t="s">
        <v>1013</v>
      </c>
      <c r="C605" s="85" t="s">
        <v>3085</v>
      </c>
      <c r="D605" s="86">
        <v>24123</v>
      </c>
      <c r="E605" s="85">
        <v>58</v>
      </c>
      <c r="F605" s="87">
        <v>31213.703300000001</v>
      </c>
      <c r="G605" s="90">
        <v>1.2970999999999999</v>
      </c>
      <c r="H605" s="85">
        <v>1.3458000000000001</v>
      </c>
      <c r="I605" s="85">
        <v>1.4184000000000001</v>
      </c>
      <c r="J605" s="85">
        <v>1.2762</v>
      </c>
      <c r="K605" s="85">
        <v>1.2412000000000001</v>
      </c>
      <c r="L605" s="85">
        <v>1.3090999999999999</v>
      </c>
      <c r="M605" s="85">
        <v>1.2947</v>
      </c>
      <c r="N605" s="85">
        <v>1.2764</v>
      </c>
      <c r="O605" s="85">
        <v>1.2635000000000001</v>
      </c>
      <c r="P605" s="85">
        <v>1.2385999999999999</v>
      </c>
      <c r="Q605" s="85">
        <v>1.1673</v>
      </c>
      <c r="R605" s="85">
        <v>1.3502000000000001</v>
      </c>
      <c r="S605" s="85">
        <v>1.3299000000000001</v>
      </c>
      <c r="T605" s="2">
        <f t="shared" si="18"/>
        <v>1.2</v>
      </c>
      <c r="U605" s="1">
        <f t="shared" si="19"/>
        <v>1</v>
      </c>
    </row>
    <row r="606" spans="1:21" x14ac:dyDescent="0.25">
      <c r="A606" s="92">
        <v>11221</v>
      </c>
      <c r="B606" s="83" t="s">
        <v>958</v>
      </c>
      <c r="C606" s="85" t="s">
        <v>3086</v>
      </c>
      <c r="D606" s="86">
        <v>7895</v>
      </c>
      <c r="E606" s="85">
        <v>15</v>
      </c>
      <c r="F606" s="87">
        <v>4596.2691000000004</v>
      </c>
      <c r="G606" s="90">
        <v>0.58330000000000004</v>
      </c>
      <c r="H606" s="85">
        <v>0.58189999999999997</v>
      </c>
      <c r="I606" s="85">
        <v>0.60870000000000002</v>
      </c>
      <c r="J606" s="85">
        <v>0.5877</v>
      </c>
      <c r="K606" s="85">
        <v>0.56659999999999999</v>
      </c>
      <c r="L606" s="85">
        <v>0.59830000000000005</v>
      </c>
      <c r="M606" s="85">
        <v>0.61760000000000004</v>
      </c>
      <c r="N606" s="85">
        <v>0.61539999999999995</v>
      </c>
      <c r="O606" s="85">
        <v>0.59319999999999995</v>
      </c>
      <c r="P606" s="85">
        <v>0.54500000000000004</v>
      </c>
      <c r="Q606" s="85">
        <v>0.54510000000000003</v>
      </c>
      <c r="R606" s="85">
        <v>0.56620000000000004</v>
      </c>
      <c r="S606" s="85">
        <v>0.59809999999999997</v>
      </c>
      <c r="T606" s="2">
        <f t="shared" si="18"/>
        <v>0.6</v>
      </c>
      <c r="U606" s="1">
        <f t="shared" si="19"/>
        <v>0</v>
      </c>
    </row>
    <row r="607" spans="1:21" x14ac:dyDescent="0.25">
      <c r="A607" s="92">
        <v>11222</v>
      </c>
      <c r="B607" s="83" t="s">
        <v>958</v>
      </c>
      <c r="C607" s="85" t="s">
        <v>3087</v>
      </c>
      <c r="D607" s="86">
        <v>3634</v>
      </c>
      <c r="E607" s="85">
        <v>3</v>
      </c>
      <c r="F607" s="87">
        <v>1971.1235999999999</v>
      </c>
      <c r="G607" s="90">
        <v>0.54290000000000005</v>
      </c>
      <c r="H607" s="85">
        <v>0.51690000000000003</v>
      </c>
      <c r="I607" s="85">
        <v>0.60389999999999999</v>
      </c>
      <c r="J607" s="85">
        <v>0.55679999999999996</v>
      </c>
      <c r="K607" s="85">
        <v>0.56379999999999997</v>
      </c>
      <c r="L607" s="85">
        <v>0.54249999999999998</v>
      </c>
      <c r="M607" s="85">
        <v>0.51829999999999998</v>
      </c>
      <c r="N607" s="85">
        <v>0.55659999999999998</v>
      </c>
      <c r="O607" s="85">
        <v>0.59970000000000001</v>
      </c>
      <c r="P607" s="85">
        <v>0.51680000000000004</v>
      </c>
      <c r="Q607" s="85">
        <v>0.49480000000000002</v>
      </c>
      <c r="R607" s="85">
        <v>0.55189999999999995</v>
      </c>
      <c r="S607" s="85">
        <v>0.50349999999999995</v>
      </c>
      <c r="T607" s="2">
        <f t="shared" si="18"/>
        <v>0.6</v>
      </c>
      <c r="U607" s="1">
        <f t="shared" si="19"/>
        <v>0</v>
      </c>
    </row>
    <row r="608" spans="1:21" x14ac:dyDescent="0.25">
      <c r="A608" s="92">
        <v>11223</v>
      </c>
      <c r="B608" s="83" t="s">
        <v>954</v>
      </c>
      <c r="C608" s="85" t="s">
        <v>3088</v>
      </c>
      <c r="D608" s="86">
        <v>6097</v>
      </c>
      <c r="E608" s="85">
        <v>8</v>
      </c>
      <c r="F608" s="87">
        <v>3798.2855</v>
      </c>
      <c r="G608" s="90">
        <v>0.62380000000000002</v>
      </c>
      <c r="H608" s="85">
        <v>0.65810000000000002</v>
      </c>
      <c r="I608" s="85">
        <v>0.68840000000000001</v>
      </c>
      <c r="J608" s="85">
        <v>0.62139999999999995</v>
      </c>
      <c r="K608" s="85">
        <v>0.64759999999999995</v>
      </c>
      <c r="L608" s="85">
        <v>0.57099999999999995</v>
      </c>
      <c r="M608" s="85">
        <v>0.63490000000000002</v>
      </c>
      <c r="N608" s="85">
        <v>0.70730000000000004</v>
      </c>
      <c r="O608" s="85">
        <v>0.65410000000000001</v>
      </c>
      <c r="P608" s="85">
        <v>0.60940000000000005</v>
      </c>
      <c r="Q608" s="85">
        <v>0.62290000000000001</v>
      </c>
      <c r="R608" s="85">
        <v>0.56089999999999995</v>
      </c>
      <c r="S608" s="85">
        <v>0.54610000000000003</v>
      </c>
      <c r="T608" s="2">
        <f t="shared" si="18"/>
        <v>0.6</v>
      </c>
      <c r="U608" s="1">
        <f t="shared" si="19"/>
        <v>1</v>
      </c>
    </row>
    <row r="609" spans="1:21" x14ac:dyDescent="0.25">
      <c r="A609" s="92">
        <v>11224</v>
      </c>
      <c r="B609" s="83" t="s">
        <v>980</v>
      </c>
      <c r="C609" s="85" t="s">
        <v>3089</v>
      </c>
      <c r="D609" s="85">
        <v>843</v>
      </c>
      <c r="E609" s="85">
        <v>25</v>
      </c>
      <c r="F609" s="85">
        <v>452.32929999999999</v>
      </c>
      <c r="G609" s="90">
        <v>0.55300000000000005</v>
      </c>
      <c r="H609" s="85">
        <v>0.62939999999999996</v>
      </c>
      <c r="I609" s="85">
        <v>0.57479999999999998</v>
      </c>
      <c r="J609" s="85">
        <v>0.23219999999999999</v>
      </c>
      <c r="K609" s="85">
        <v>0.35399999999999998</v>
      </c>
      <c r="L609" s="85">
        <v>0.47099999999999997</v>
      </c>
      <c r="M609" s="85">
        <v>0.45800000000000002</v>
      </c>
      <c r="N609" s="85">
        <v>0.81679999999999997</v>
      </c>
      <c r="O609" s="85">
        <v>0.7722</v>
      </c>
      <c r="P609" s="85">
        <v>0.37</v>
      </c>
      <c r="Q609" s="85">
        <v>0.67720000000000002</v>
      </c>
      <c r="R609" s="85">
        <v>0.66020000000000001</v>
      </c>
      <c r="S609" s="85">
        <v>0.54820000000000002</v>
      </c>
      <c r="T609" s="2">
        <f t="shared" si="18"/>
        <v>0.6</v>
      </c>
      <c r="U609" s="1">
        <f t="shared" si="19"/>
        <v>0</v>
      </c>
    </row>
    <row r="610" spans="1:21" x14ac:dyDescent="0.25">
      <c r="A610" s="92">
        <v>11225</v>
      </c>
      <c r="B610" s="83" t="s">
        <v>958</v>
      </c>
      <c r="C610" s="85" t="s">
        <v>3090</v>
      </c>
      <c r="D610" s="86">
        <v>5562</v>
      </c>
      <c r="E610" s="85">
        <v>19</v>
      </c>
      <c r="F610" s="87">
        <v>2793.6406000000002</v>
      </c>
      <c r="G610" s="90">
        <v>0.504</v>
      </c>
      <c r="H610" s="85">
        <v>0.54579999999999995</v>
      </c>
      <c r="I610" s="85">
        <v>0.54520000000000002</v>
      </c>
      <c r="J610" s="85">
        <v>0.54800000000000004</v>
      </c>
      <c r="K610" s="85">
        <v>0.48970000000000002</v>
      </c>
      <c r="L610" s="85">
        <v>0.45050000000000001</v>
      </c>
      <c r="M610" s="85">
        <v>0.51419999999999999</v>
      </c>
      <c r="N610" s="85">
        <v>0.50570000000000004</v>
      </c>
      <c r="O610" s="85">
        <v>0.50260000000000005</v>
      </c>
      <c r="P610" s="85">
        <v>0.4788</v>
      </c>
      <c r="Q610" s="85">
        <v>0.4612</v>
      </c>
      <c r="R610" s="85">
        <v>0.46949999999999997</v>
      </c>
      <c r="S610" s="85">
        <v>0.54490000000000005</v>
      </c>
      <c r="T610" s="2">
        <f t="shared" si="18"/>
        <v>0.6</v>
      </c>
      <c r="U610" s="1">
        <f t="shared" si="19"/>
        <v>0</v>
      </c>
    </row>
    <row r="611" spans="1:21" x14ac:dyDescent="0.25">
      <c r="A611" s="92">
        <v>11226</v>
      </c>
      <c r="B611" s="83" t="s">
        <v>958</v>
      </c>
      <c r="C611" s="85" t="s">
        <v>3091</v>
      </c>
      <c r="D611" s="86">
        <v>5390</v>
      </c>
      <c r="E611" s="85">
        <v>11</v>
      </c>
      <c r="F611" s="87">
        <v>1187.9663</v>
      </c>
      <c r="G611" s="90">
        <v>0.22090000000000001</v>
      </c>
      <c r="H611" s="85">
        <v>0.64190000000000003</v>
      </c>
      <c r="I611" s="85">
        <v>0.63580000000000003</v>
      </c>
      <c r="J611" s="85">
        <v>0.67589999999999995</v>
      </c>
      <c r="K611" s="85">
        <v>0.60850000000000004</v>
      </c>
      <c r="L611" s="85">
        <v>0</v>
      </c>
      <c r="M611" s="85">
        <v>0</v>
      </c>
      <c r="N611" s="85">
        <v>0</v>
      </c>
      <c r="O611" s="85">
        <v>0</v>
      </c>
      <c r="P611" s="85">
        <v>0</v>
      </c>
      <c r="Q611" s="85">
        <v>3.3999999999999998E-3</v>
      </c>
      <c r="R611" s="85">
        <v>4.0000000000000001E-3</v>
      </c>
      <c r="S611" s="85">
        <v>0</v>
      </c>
      <c r="T611" s="2">
        <f t="shared" si="18"/>
        <v>0.6</v>
      </c>
      <c r="U611" s="1">
        <f t="shared" si="19"/>
        <v>0</v>
      </c>
    </row>
    <row r="612" spans="1:21" x14ac:dyDescent="0.25">
      <c r="A612" s="92">
        <v>11227</v>
      </c>
      <c r="B612" s="83" t="s">
        <v>958</v>
      </c>
      <c r="C612" s="85" t="s">
        <v>3092</v>
      </c>
      <c r="D612" s="86">
        <v>3452</v>
      </c>
      <c r="E612" s="85">
        <v>92</v>
      </c>
      <c r="F612" s="87">
        <v>1669.7405000000001</v>
      </c>
      <c r="G612" s="90">
        <v>0.49690000000000001</v>
      </c>
      <c r="H612" s="85">
        <v>0.4622</v>
      </c>
      <c r="I612" s="85">
        <v>0.48159999999999997</v>
      </c>
      <c r="J612" s="85">
        <v>0.53759999999999997</v>
      </c>
      <c r="K612" s="85">
        <v>0.47339999999999999</v>
      </c>
      <c r="L612" s="85">
        <v>0.45850000000000002</v>
      </c>
      <c r="M612" s="85">
        <v>0.48459999999999998</v>
      </c>
      <c r="N612" s="85">
        <v>0.50519999999999998</v>
      </c>
      <c r="O612" s="85">
        <v>0.45429999999999998</v>
      </c>
      <c r="P612" s="85">
        <v>0.51390000000000002</v>
      </c>
      <c r="Q612" s="85">
        <v>0.50890000000000002</v>
      </c>
      <c r="R612" s="85">
        <v>0.56679999999999997</v>
      </c>
      <c r="S612" s="85">
        <v>0.54139999999999999</v>
      </c>
      <c r="T612" s="2">
        <f t="shared" si="18"/>
        <v>0.6</v>
      </c>
      <c r="U612" s="1">
        <f t="shared" si="19"/>
        <v>0</v>
      </c>
    </row>
    <row r="613" spans="1:21" x14ac:dyDescent="0.25">
      <c r="A613" s="92">
        <v>10721</v>
      </c>
      <c r="B613" s="83" t="s">
        <v>1013</v>
      </c>
      <c r="C613" s="85" t="s">
        <v>3093</v>
      </c>
      <c r="D613" s="86">
        <v>46093</v>
      </c>
      <c r="E613" s="85">
        <v>338</v>
      </c>
      <c r="F613" s="87">
        <v>62054.915300000001</v>
      </c>
      <c r="G613" s="90">
        <v>1.3562000000000001</v>
      </c>
      <c r="H613" s="85">
        <v>1.4014</v>
      </c>
      <c r="I613" s="85">
        <v>1.3424</v>
      </c>
      <c r="J613" s="85">
        <v>1.3988</v>
      </c>
      <c r="K613" s="85">
        <v>1.4494</v>
      </c>
      <c r="L613" s="85">
        <v>1.4100999999999999</v>
      </c>
      <c r="M613" s="85">
        <v>1.4764999999999999</v>
      </c>
      <c r="N613" s="85">
        <v>1.3495999999999999</v>
      </c>
      <c r="O613" s="85">
        <v>1.3461000000000001</v>
      </c>
      <c r="P613" s="85">
        <v>1.2797000000000001</v>
      </c>
      <c r="Q613" s="85">
        <v>1.2982</v>
      </c>
      <c r="R613" s="85">
        <v>1.3617999999999999</v>
      </c>
      <c r="S613" s="85">
        <v>0.83289999999999997</v>
      </c>
      <c r="T613" s="2">
        <f t="shared" si="18"/>
        <v>1.2</v>
      </c>
      <c r="U613" s="1">
        <f t="shared" si="19"/>
        <v>1</v>
      </c>
    </row>
    <row r="614" spans="1:21" x14ac:dyDescent="0.25">
      <c r="A614" s="92">
        <v>11228</v>
      </c>
      <c r="B614" s="83" t="s">
        <v>980</v>
      </c>
      <c r="C614" s="85" t="s">
        <v>3094</v>
      </c>
      <c r="D614" s="85">
        <v>920</v>
      </c>
      <c r="E614" s="85">
        <v>23</v>
      </c>
      <c r="F614" s="85">
        <v>541.49040000000002</v>
      </c>
      <c r="G614" s="90">
        <v>0.60370000000000001</v>
      </c>
      <c r="H614" s="85">
        <v>0.69620000000000004</v>
      </c>
      <c r="I614" s="85">
        <v>0.62090000000000001</v>
      </c>
      <c r="J614" s="85">
        <v>0.62229999999999996</v>
      </c>
      <c r="K614" s="85">
        <v>0.65249999999999997</v>
      </c>
      <c r="L614" s="85">
        <v>0.45240000000000002</v>
      </c>
      <c r="M614" s="85">
        <v>0.58250000000000002</v>
      </c>
      <c r="N614" s="85">
        <v>0.60699999999999998</v>
      </c>
      <c r="O614" s="85">
        <v>0.5968</v>
      </c>
      <c r="P614" s="85">
        <v>0.60309999999999997</v>
      </c>
      <c r="Q614" s="85">
        <v>0.56989999999999996</v>
      </c>
      <c r="R614" s="85">
        <v>0.58679999999999999</v>
      </c>
      <c r="S614" s="85">
        <v>0.53559999999999997</v>
      </c>
      <c r="T614" s="2">
        <f t="shared" si="18"/>
        <v>0.6</v>
      </c>
      <c r="U614" s="1">
        <f t="shared" si="19"/>
        <v>1</v>
      </c>
    </row>
    <row r="615" spans="1:21" x14ac:dyDescent="0.25">
      <c r="A615" s="92">
        <v>11229</v>
      </c>
      <c r="B615" s="83" t="s">
        <v>958</v>
      </c>
      <c r="C615" s="85" t="s">
        <v>3095</v>
      </c>
      <c r="D615" s="86">
        <v>3376</v>
      </c>
      <c r="E615" s="85">
        <v>10</v>
      </c>
      <c r="F615" s="87">
        <v>2116.7028</v>
      </c>
      <c r="G615" s="90">
        <v>0.62880000000000003</v>
      </c>
      <c r="H615" s="85">
        <v>0.80430000000000001</v>
      </c>
      <c r="I615" s="85">
        <v>0.64070000000000005</v>
      </c>
      <c r="J615" s="85">
        <v>0.69930000000000003</v>
      </c>
      <c r="K615" s="85">
        <v>0.64480000000000004</v>
      </c>
      <c r="L615" s="85">
        <v>0.64100000000000001</v>
      </c>
      <c r="M615" s="85">
        <v>0.58020000000000005</v>
      </c>
      <c r="N615" s="85">
        <v>0.63600000000000001</v>
      </c>
      <c r="O615" s="85">
        <v>0.55379999999999996</v>
      </c>
      <c r="P615" s="85">
        <v>0.56340000000000001</v>
      </c>
      <c r="Q615" s="85">
        <v>0.62890000000000001</v>
      </c>
      <c r="R615" s="85">
        <v>0.59740000000000004</v>
      </c>
      <c r="S615" s="85">
        <v>0.63190000000000002</v>
      </c>
      <c r="T615" s="2">
        <f t="shared" si="18"/>
        <v>0.6</v>
      </c>
      <c r="U615" s="1">
        <f t="shared" si="19"/>
        <v>1</v>
      </c>
    </row>
    <row r="616" spans="1:21" x14ac:dyDescent="0.25">
      <c r="A616" s="92">
        <v>11230</v>
      </c>
      <c r="B616" s="83" t="s">
        <v>958</v>
      </c>
      <c r="C616" s="85" t="s">
        <v>3096</v>
      </c>
      <c r="D616" s="86">
        <v>7309</v>
      </c>
      <c r="E616" s="85">
        <v>140</v>
      </c>
      <c r="F616" s="87">
        <v>4756.7870999999996</v>
      </c>
      <c r="G616" s="90">
        <v>0.66349999999999998</v>
      </c>
      <c r="H616" s="85">
        <v>0.69479999999999997</v>
      </c>
      <c r="I616" s="85">
        <v>0.70489999999999997</v>
      </c>
      <c r="J616" s="85">
        <v>0.66900000000000004</v>
      </c>
      <c r="K616" s="85">
        <v>0.64490000000000003</v>
      </c>
      <c r="L616" s="85">
        <v>0.61909999999999998</v>
      </c>
      <c r="M616" s="85">
        <v>0.68899999999999995</v>
      </c>
      <c r="N616" s="85">
        <v>0.65129999999999999</v>
      </c>
      <c r="O616" s="85">
        <v>0.67249999999999999</v>
      </c>
      <c r="P616" s="85">
        <v>0.64429999999999998</v>
      </c>
      <c r="Q616" s="85">
        <v>0.70169999999999999</v>
      </c>
      <c r="R616" s="85">
        <v>0.65329999999999999</v>
      </c>
      <c r="S616" s="85">
        <v>0.62039999999999995</v>
      </c>
      <c r="T616" s="2">
        <f t="shared" si="18"/>
        <v>0.6</v>
      </c>
      <c r="U616" s="1">
        <f t="shared" si="19"/>
        <v>1</v>
      </c>
    </row>
    <row r="617" spans="1:21" x14ac:dyDescent="0.25">
      <c r="A617" s="92">
        <v>11231</v>
      </c>
      <c r="B617" s="83" t="s">
        <v>961</v>
      </c>
      <c r="C617" s="85" t="s">
        <v>3097</v>
      </c>
      <c r="D617" s="86">
        <v>7811</v>
      </c>
      <c r="E617" s="85">
        <v>0</v>
      </c>
      <c r="F617" s="87">
        <v>4872.9767000000002</v>
      </c>
      <c r="G617" s="90">
        <v>0.62390000000000001</v>
      </c>
      <c r="H617" s="85">
        <v>0.69769999999999999</v>
      </c>
      <c r="I617" s="85">
        <v>0.65280000000000005</v>
      </c>
      <c r="J617" s="85">
        <v>0.65039999999999998</v>
      </c>
      <c r="K617" s="85">
        <v>0.621</v>
      </c>
      <c r="L617" s="85">
        <v>0.61599999999999999</v>
      </c>
      <c r="M617" s="85">
        <v>0.63660000000000005</v>
      </c>
      <c r="N617" s="85">
        <v>0.66769999999999996</v>
      </c>
      <c r="O617" s="85">
        <v>0.64359999999999995</v>
      </c>
      <c r="P617" s="85">
        <v>0.58760000000000001</v>
      </c>
      <c r="Q617" s="85">
        <v>0.54610000000000003</v>
      </c>
      <c r="R617" s="85">
        <v>0.58309999999999995</v>
      </c>
      <c r="S617" s="85">
        <v>0.62190000000000001</v>
      </c>
      <c r="T617" s="2">
        <f t="shared" si="18"/>
        <v>0.8</v>
      </c>
      <c r="U617" s="1">
        <f t="shared" si="19"/>
        <v>0</v>
      </c>
    </row>
    <row r="618" spans="1:21" x14ac:dyDescent="0.25">
      <c r="A618" s="92">
        <v>11232</v>
      </c>
      <c r="B618" s="83" t="s">
        <v>954</v>
      </c>
      <c r="C618" s="85" t="s">
        <v>3098</v>
      </c>
      <c r="D618" s="86">
        <v>7147</v>
      </c>
      <c r="E618" s="85">
        <v>15</v>
      </c>
      <c r="F618" s="87">
        <v>5116.8397000000004</v>
      </c>
      <c r="G618" s="90">
        <v>0.71740000000000004</v>
      </c>
      <c r="H618" s="85">
        <v>0.74099999999999999</v>
      </c>
      <c r="I618" s="85">
        <v>0.71850000000000003</v>
      </c>
      <c r="J618" s="85">
        <v>0.72570000000000001</v>
      </c>
      <c r="K618" s="85">
        <v>0.66339999999999999</v>
      </c>
      <c r="L618" s="85">
        <v>0.66369999999999996</v>
      </c>
      <c r="M618" s="85">
        <v>0.67559999999999998</v>
      </c>
      <c r="N618" s="85">
        <v>0.72230000000000005</v>
      </c>
      <c r="O618" s="85">
        <v>0.75780000000000003</v>
      </c>
      <c r="P618" s="85">
        <v>0.67430000000000001</v>
      </c>
      <c r="Q618" s="85">
        <v>0.76390000000000002</v>
      </c>
      <c r="R618" s="85">
        <v>0.77700000000000002</v>
      </c>
      <c r="S618" s="85">
        <v>0.72909999999999997</v>
      </c>
      <c r="T618" s="2">
        <f t="shared" si="18"/>
        <v>0.6</v>
      </c>
      <c r="U618" s="1">
        <f t="shared" si="19"/>
        <v>1</v>
      </c>
    </row>
    <row r="619" spans="1:21" x14ac:dyDescent="0.25">
      <c r="A619" s="92">
        <v>11233</v>
      </c>
      <c r="B619" s="83" t="s">
        <v>958</v>
      </c>
      <c r="C619" s="85" t="s">
        <v>3099</v>
      </c>
      <c r="D619" s="86">
        <v>5315</v>
      </c>
      <c r="E619" s="85">
        <v>146</v>
      </c>
      <c r="F619" s="87">
        <v>2685.1147999999998</v>
      </c>
      <c r="G619" s="90">
        <v>0.51949999999999996</v>
      </c>
      <c r="H619" s="85">
        <v>0.52990000000000004</v>
      </c>
      <c r="I619" s="85">
        <v>0.52200000000000002</v>
      </c>
      <c r="J619" s="85">
        <v>0.51959999999999995</v>
      </c>
      <c r="K619" s="85">
        <v>0.52239999999999998</v>
      </c>
      <c r="L619" s="85">
        <v>0.48559999999999998</v>
      </c>
      <c r="M619" s="85">
        <v>0.51629999999999998</v>
      </c>
      <c r="N619" s="85">
        <v>0.52929999999999999</v>
      </c>
      <c r="O619" s="85">
        <v>0.54449999999999998</v>
      </c>
      <c r="P619" s="85">
        <v>0.50129999999999997</v>
      </c>
      <c r="Q619" s="85">
        <v>0.55459999999999998</v>
      </c>
      <c r="R619" s="85">
        <v>0.48959999999999998</v>
      </c>
      <c r="S619" s="85">
        <v>0.52249999999999996</v>
      </c>
      <c r="T619" s="2">
        <f t="shared" si="18"/>
        <v>0.6</v>
      </c>
      <c r="U619" s="1">
        <f t="shared" si="19"/>
        <v>0</v>
      </c>
    </row>
    <row r="620" spans="1:21" x14ac:dyDescent="0.25">
      <c r="A620" s="92">
        <v>11234</v>
      </c>
      <c r="B620" s="83" t="s">
        <v>958</v>
      </c>
      <c r="C620" s="85" t="s">
        <v>3100</v>
      </c>
      <c r="D620" s="86">
        <v>3101</v>
      </c>
      <c r="E620" s="85">
        <v>11</v>
      </c>
      <c r="F620" s="87">
        <v>1816.2965999999999</v>
      </c>
      <c r="G620" s="90">
        <v>0.58779999999999999</v>
      </c>
      <c r="H620" s="85">
        <v>0.64949999999999997</v>
      </c>
      <c r="I620" s="85">
        <v>0.6048</v>
      </c>
      <c r="J620" s="85">
        <v>0.68930000000000002</v>
      </c>
      <c r="K620" s="85">
        <v>0.57550000000000001</v>
      </c>
      <c r="L620" s="85">
        <v>0.60699999999999998</v>
      </c>
      <c r="M620" s="85">
        <v>0.61199999999999999</v>
      </c>
      <c r="N620" s="85">
        <v>0.55159999999999998</v>
      </c>
      <c r="O620" s="85">
        <v>0.58150000000000002</v>
      </c>
      <c r="P620" s="85">
        <v>0.56489999999999996</v>
      </c>
      <c r="Q620" s="85">
        <v>0.5333</v>
      </c>
      <c r="R620" s="85">
        <v>0.5635</v>
      </c>
      <c r="S620" s="85">
        <v>0.51649999999999996</v>
      </c>
      <c r="T620" s="2">
        <f t="shared" si="18"/>
        <v>0.6</v>
      </c>
      <c r="U620" s="1">
        <f t="shared" si="19"/>
        <v>0</v>
      </c>
    </row>
    <row r="621" spans="1:21" x14ac:dyDescent="0.25">
      <c r="A621" s="92">
        <v>11235</v>
      </c>
      <c r="B621" s="83" t="s">
        <v>958</v>
      </c>
      <c r="C621" s="85" t="s">
        <v>3101</v>
      </c>
      <c r="D621" s="86">
        <v>3637</v>
      </c>
      <c r="E621" s="85">
        <v>50</v>
      </c>
      <c r="F621" s="87">
        <v>2132.6808000000001</v>
      </c>
      <c r="G621" s="90">
        <v>0.59460000000000002</v>
      </c>
      <c r="H621" s="85">
        <v>0.61470000000000002</v>
      </c>
      <c r="I621" s="85">
        <v>0.62050000000000005</v>
      </c>
      <c r="J621" s="85">
        <v>0.628</v>
      </c>
      <c r="K621" s="85">
        <v>0.63149999999999995</v>
      </c>
      <c r="L621" s="85">
        <v>0.56659999999999999</v>
      </c>
      <c r="M621" s="85">
        <v>0.56789999999999996</v>
      </c>
      <c r="N621" s="85">
        <v>0.59460000000000002</v>
      </c>
      <c r="O621" s="85">
        <v>0.5806</v>
      </c>
      <c r="P621" s="85">
        <v>0.5837</v>
      </c>
      <c r="Q621" s="85">
        <v>0.5988</v>
      </c>
      <c r="R621" s="85">
        <v>0.56469999999999998</v>
      </c>
      <c r="S621" s="85">
        <v>0.58540000000000003</v>
      </c>
      <c r="T621" s="2">
        <f t="shared" si="18"/>
        <v>0.6</v>
      </c>
      <c r="U621" s="1">
        <f t="shared" si="19"/>
        <v>0</v>
      </c>
    </row>
    <row r="622" spans="1:21" x14ac:dyDescent="0.25">
      <c r="A622" s="92">
        <v>11236</v>
      </c>
      <c r="B622" s="83" t="s">
        <v>958</v>
      </c>
      <c r="C622" s="85" t="s">
        <v>3102</v>
      </c>
      <c r="D622" s="86">
        <v>2901</v>
      </c>
      <c r="E622" s="85">
        <v>6</v>
      </c>
      <c r="F622" s="87">
        <v>1581.8172</v>
      </c>
      <c r="G622" s="90">
        <v>0.5464</v>
      </c>
      <c r="H622" s="85">
        <v>0.54410000000000003</v>
      </c>
      <c r="I622" s="85">
        <v>0.60540000000000005</v>
      </c>
      <c r="J622" s="85">
        <v>0.51080000000000003</v>
      </c>
      <c r="K622" s="85">
        <v>0.44890000000000002</v>
      </c>
      <c r="L622" s="85">
        <v>0.52769999999999995</v>
      </c>
      <c r="M622" s="85">
        <v>0.56479999999999997</v>
      </c>
      <c r="N622" s="85">
        <v>0.50990000000000002</v>
      </c>
      <c r="O622" s="85">
        <v>0.57820000000000005</v>
      </c>
      <c r="P622" s="85">
        <v>0.58020000000000005</v>
      </c>
      <c r="Q622" s="85">
        <v>0.6028</v>
      </c>
      <c r="R622" s="85">
        <v>0.57889999999999997</v>
      </c>
      <c r="S622" s="85">
        <v>0.54390000000000005</v>
      </c>
      <c r="T622" s="2">
        <f t="shared" si="18"/>
        <v>0.6</v>
      </c>
      <c r="U622" s="1">
        <f t="shared" si="19"/>
        <v>0</v>
      </c>
    </row>
    <row r="623" spans="1:21" x14ac:dyDescent="0.25">
      <c r="A623" s="92">
        <v>14135</v>
      </c>
      <c r="B623" s="83" t="s">
        <v>958</v>
      </c>
      <c r="C623" s="85" t="s">
        <v>3103</v>
      </c>
      <c r="D623" s="86">
        <v>2818</v>
      </c>
      <c r="E623" s="85">
        <v>20</v>
      </c>
      <c r="F623" s="87">
        <v>1836.6027999999999</v>
      </c>
      <c r="G623" s="90">
        <v>0.65639999999999998</v>
      </c>
      <c r="H623" s="85">
        <v>0.77439999999999998</v>
      </c>
      <c r="I623" s="85">
        <v>0.70179999999999998</v>
      </c>
      <c r="J623" s="85">
        <v>0.65429999999999999</v>
      </c>
      <c r="K623" s="85">
        <v>0.58560000000000001</v>
      </c>
      <c r="L623" s="85">
        <v>0.62480000000000002</v>
      </c>
      <c r="M623" s="85">
        <v>0.61240000000000006</v>
      </c>
      <c r="N623" s="85">
        <v>0.64139999999999997</v>
      </c>
      <c r="O623" s="85">
        <v>0.67049999999999998</v>
      </c>
      <c r="P623" s="85">
        <v>0.64810000000000001</v>
      </c>
      <c r="Q623" s="85">
        <v>0.63300000000000001</v>
      </c>
      <c r="R623" s="85">
        <v>0.66320000000000001</v>
      </c>
      <c r="S623" s="85">
        <v>0.67490000000000006</v>
      </c>
      <c r="T623" s="2">
        <f t="shared" si="18"/>
        <v>0.6</v>
      </c>
      <c r="U623" s="1">
        <f t="shared" si="19"/>
        <v>1</v>
      </c>
    </row>
    <row r="624" spans="1:21" x14ac:dyDescent="0.25">
      <c r="A624" s="92">
        <v>28010</v>
      </c>
      <c r="B624" s="83" t="s">
        <v>980</v>
      </c>
      <c r="C624" s="85" t="s">
        <v>3104</v>
      </c>
      <c r="D624" s="85">
        <v>0</v>
      </c>
      <c r="E624" s="85">
        <v>0</v>
      </c>
      <c r="F624" s="85">
        <v>0</v>
      </c>
      <c r="G624" s="142"/>
      <c r="H624" s="85">
        <v>0</v>
      </c>
      <c r="I624" s="85">
        <v>0</v>
      </c>
      <c r="J624" s="85">
        <v>0</v>
      </c>
      <c r="K624" s="85">
        <v>0</v>
      </c>
      <c r="L624" s="85">
        <v>0</v>
      </c>
      <c r="M624" s="85">
        <v>0</v>
      </c>
      <c r="N624" s="85">
        <v>0</v>
      </c>
      <c r="O624" s="85">
        <v>0</v>
      </c>
      <c r="P624" s="85">
        <v>0</v>
      </c>
      <c r="Q624" s="85">
        <v>0</v>
      </c>
      <c r="R624" s="85">
        <v>0</v>
      </c>
      <c r="S624" s="85">
        <v>0</v>
      </c>
      <c r="T624" s="2">
        <f t="shared" si="18"/>
        <v>0.6</v>
      </c>
      <c r="U624" s="1">
        <f t="shared" si="19"/>
        <v>0</v>
      </c>
    </row>
    <row r="625" spans="1:21" ht="26.4" x14ac:dyDescent="0.25">
      <c r="A625" s="92">
        <v>10722</v>
      </c>
      <c r="B625" s="83" t="s">
        <v>1013</v>
      </c>
      <c r="C625" s="85" t="s">
        <v>3025</v>
      </c>
      <c r="D625" s="86">
        <v>19395</v>
      </c>
      <c r="E625" s="85">
        <v>0</v>
      </c>
      <c r="F625" s="87">
        <v>22297.649099999999</v>
      </c>
      <c r="G625" s="90">
        <v>1.1496999999999999</v>
      </c>
      <c r="H625" s="85">
        <v>1.0641</v>
      </c>
      <c r="I625" s="85">
        <v>1.1442000000000001</v>
      </c>
      <c r="J625" s="85">
        <v>1.196</v>
      </c>
      <c r="K625" s="85">
        <v>1.1211</v>
      </c>
      <c r="L625" s="85">
        <v>1.1685000000000001</v>
      </c>
      <c r="M625" s="85">
        <v>1.2210000000000001</v>
      </c>
      <c r="N625" s="85">
        <v>1.1538999999999999</v>
      </c>
      <c r="O625" s="85">
        <v>1.2174</v>
      </c>
      <c r="P625" s="85">
        <v>1.1109</v>
      </c>
      <c r="Q625" s="85">
        <v>1.1099000000000001</v>
      </c>
      <c r="R625" s="85">
        <v>1.1951000000000001</v>
      </c>
      <c r="S625" s="85">
        <v>1.1083000000000001</v>
      </c>
      <c r="T625" s="2">
        <f t="shared" si="18"/>
        <v>1.2</v>
      </c>
      <c r="U625" s="1">
        <f t="shared" si="19"/>
        <v>0</v>
      </c>
    </row>
    <row r="626" spans="1:21" x14ac:dyDescent="0.25">
      <c r="A626" s="92">
        <v>10723</v>
      </c>
      <c r="B626" s="83" t="s">
        <v>1013</v>
      </c>
      <c r="C626" s="85" t="s">
        <v>3026</v>
      </c>
      <c r="D626" s="86">
        <v>26241</v>
      </c>
      <c r="E626" s="85">
        <v>6</v>
      </c>
      <c r="F626" s="87">
        <v>34931.776400000002</v>
      </c>
      <c r="G626" s="90">
        <v>1.3314999999999999</v>
      </c>
      <c r="H626" s="85">
        <v>1.3092999999999999</v>
      </c>
      <c r="I626" s="85">
        <v>1.3916999999999999</v>
      </c>
      <c r="J626" s="85">
        <v>1.3844000000000001</v>
      </c>
      <c r="K626" s="85">
        <v>1.2856000000000001</v>
      </c>
      <c r="L626" s="85">
        <v>1.4144000000000001</v>
      </c>
      <c r="M626" s="85">
        <v>1.3299000000000001</v>
      </c>
      <c r="N626" s="85">
        <v>1.3506</v>
      </c>
      <c r="O626" s="85">
        <v>1.371</v>
      </c>
      <c r="P626" s="85">
        <v>1.3169999999999999</v>
      </c>
      <c r="Q626" s="85">
        <v>1.3435999999999999</v>
      </c>
      <c r="R626" s="85">
        <v>1.2856000000000001</v>
      </c>
      <c r="S626" s="85">
        <v>1.214</v>
      </c>
      <c r="T626" s="2">
        <f t="shared" si="18"/>
        <v>1.2</v>
      </c>
      <c r="U626" s="1">
        <f t="shared" si="19"/>
        <v>1</v>
      </c>
    </row>
    <row r="627" spans="1:21" x14ac:dyDescent="0.25">
      <c r="A627" s="92">
        <v>11238</v>
      </c>
      <c r="B627" s="83" t="s">
        <v>958</v>
      </c>
      <c r="C627" s="85" t="s">
        <v>3027</v>
      </c>
      <c r="D627" s="86">
        <v>2804</v>
      </c>
      <c r="E627" s="85">
        <v>0</v>
      </c>
      <c r="F627" s="87">
        <v>2094.4798999999998</v>
      </c>
      <c r="G627" s="90">
        <v>0.747</v>
      </c>
      <c r="H627" s="85">
        <v>0.74850000000000005</v>
      </c>
      <c r="I627" s="85">
        <v>0.79710000000000003</v>
      </c>
      <c r="J627" s="85">
        <v>0.80179999999999996</v>
      </c>
      <c r="K627" s="85">
        <v>0.68759999999999999</v>
      </c>
      <c r="L627" s="85">
        <v>0.77310000000000001</v>
      </c>
      <c r="M627" s="85">
        <v>0.77290000000000003</v>
      </c>
      <c r="N627" s="85">
        <v>0.81969999999999998</v>
      </c>
      <c r="O627" s="85">
        <v>0.79339999999999999</v>
      </c>
      <c r="P627" s="85">
        <v>0.78420000000000001</v>
      </c>
      <c r="Q627" s="85">
        <v>0.63500000000000001</v>
      </c>
      <c r="R627" s="85">
        <v>0.66090000000000004</v>
      </c>
      <c r="S627" s="85">
        <v>0.71209999999999996</v>
      </c>
      <c r="T627" s="2">
        <f t="shared" si="18"/>
        <v>0.6</v>
      </c>
      <c r="U627" s="1">
        <f t="shared" si="19"/>
        <v>1</v>
      </c>
    </row>
    <row r="628" spans="1:21" x14ac:dyDescent="0.25">
      <c r="A628" s="92">
        <v>11239</v>
      </c>
      <c r="B628" s="83" t="s">
        <v>958</v>
      </c>
      <c r="C628" s="85" t="s">
        <v>3028</v>
      </c>
      <c r="D628" s="86">
        <v>1993</v>
      </c>
      <c r="E628" s="85">
        <v>0</v>
      </c>
      <c r="F628" s="87">
        <v>1212.7202</v>
      </c>
      <c r="G628" s="90">
        <v>0.60850000000000004</v>
      </c>
      <c r="H628" s="85">
        <v>0.59250000000000003</v>
      </c>
      <c r="I628" s="85">
        <v>0.6774</v>
      </c>
      <c r="J628" s="85">
        <v>0.61529999999999996</v>
      </c>
      <c r="K628" s="85">
        <v>0.60189999999999999</v>
      </c>
      <c r="L628" s="85">
        <v>0.62370000000000003</v>
      </c>
      <c r="M628" s="85">
        <v>0.58750000000000002</v>
      </c>
      <c r="N628" s="85">
        <v>0.54559999999999997</v>
      </c>
      <c r="O628" s="85">
        <v>0.60940000000000005</v>
      </c>
      <c r="P628" s="85">
        <v>0.68700000000000006</v>
      </c>
      <c r="Q628" s="85">
        <v>0.63360000000000005</v>
      </c>
      <c r="R628" s="85">
        <v>0.59550000000000003</v>
      </c>
      <c r="S628" s="85">
        <v>0.55300000000000005</v>
      </c>
      <c r="T628" s="2">
        <f t="shared" si="18"/>
        <v>0.6</v>
      </c>
      <c r="U628" s="1">
        <f t="shared" si="19"/>
        <v>1</v>
      </c>
    </row>
    <row r="629" spans="1:21" x14ac:dyDescent="0.25">
      <c r="A629" s="92">
        <v>11240</v>
      </c>
      <c r="B629" s="83" t="s">
        <v>954</v>
      </c>
      <c r="C629" s="85" t="s">
        <v>3029</v>
      </c>
      <c r="D629" s="86">
        <v>9719</v>
      </c>
      <c r="E629" s="85">
        <v>1</v>
      </c>
      <c r="F629" s="87">
        <v>6086.4310999999998</v>
      </c>
      <c r="G629" s="90">
        <v>0.62629999999999997</v>
      </c>
      <c r="H629" s="85">
        <v>0.63639999999999997</v>
      </c>
      <c r="I629" s="85">
        <v>0.61939999999999995</v>
      </c>
      <c r="J629" s="85">
        <v>0.621</v>
      </c>
      <c r="K629" s="85">
        <v>0.62339999999999995</v>
      </c>
      <c r="L629" s="85">
        <v>0.62309999999999999</v>
      </c>
      <c r="M629" s="85">
        <v>0.60729999999999995</v>
      </c>
      <c r="N629" s="85">
        <v>0.68740000000000001</v>
      </c>
      <c r="O629" s="85">
        <v>0.63460000000000005</v>
      </c>
      <c r="P629" s="85">
        <v>0.64680000000000004</v>
      </c>
      <c r="Q629" s="85">
        <v>0.62170000000000003</v>
      </c>
      <c r="R629" s="85">
        <v>0.60819999999999996</v>
      </c>
      <c r="S629" s="85">
        <v>0.60050000000000003</v>
      </c>
      <c r="T629" s="2">
        <f t="shared" si="18"/>
        <v>0.6</v>
      </c>
      <c r="U629" s="1">
        <f t="shared" si="19"/>
        <v>1</v>
      </c>
    </row>
    <row r="630" spans="1:21" x14ac:dyDescent="0.25">
      <c r="A630" s="92">
        <v>11241</v>
      </c>
      <c r="B630" s="83" t="s">
        <v>961</v>
      </c>
      <c r="C630" s="85" t="s">
        <v>3030</v>
      </c>
      <c r="D630" s="86">
        <v>6361</v>
      </c>
      <c r="E630" s="85">
        <v>6</v>
      </c>
      <c r="F630" s="87">
        <v>4657.5442000000003</v>
      </c>
      <c r="G630" s="90">
        <v>0.7329</v>
      </c>
      <c r="H630" s="85">
        <v>0.71199999999999997</v>
      </c>
      <c r="I630" s="85">
        <v>0.76680000000000004</v>
      </c>
      <c r="J630" s="85">
        <v>0.76549999999999996</v>
      </c>
      <c r="K630" s="85">
        <v>0.73919999999999997</v>
      </c>
      <c r="L630" s="85">
        <v>0.69810000000000005</v>
      </c>
      <c r="M630" s="85">
        <v>0.75790000000000002</v>
      </c>
      <c r="N630" s="85">
        <v>0.70230000000000004</v>
      </c>
      <c r="O630" s="85">
        <v>0.73819999999999997</v>
      </c>
      <c r="P630" s="85">
        <v>0.71640000000000004</v>
      </c>
      <c r="Q630" s="85">
        <v>0.66010000000000002</v>
      </c>
      <c r="R630" s="85">
        <v>0.78639999999999999</v>
      </c>
      <c r="S630" s="85">
        <v>0.79990000000000006</v>
      </c>
      <c r="T630" s="2">
        <f t="shared" si="18"/>
        <v>0.8</v>
      </c>
      <c r="U630" s="1">
        <f t="shared" si="19"/>
        <v>0</v>
      </c>
    </row>
    <row r="631" spans="1:21" x14ac:dyDescent="0.25">
      <c r="A631" s="92">
        <v>11242</v>
      </c>
      <c r="B631" s="83" t="s">
        <v>954</v>
      </c>
      <c r="C631" s="85" t="s">
        <v>3031</v>
      </c>
      <c r="D631" s="86">
        <v>6706</v>
      </c>
      <c r="E631" s="85">
        <v>116</v>
      </c>
      <c r="F631" s="87">
        <v>3968.2235000000001</v>
      </c>
      <c r="G631" s="90">
        <v>0.60219999999999996</v>
      </c>
      <c r="H631" s="85">
        <v>0.60560000000000003</v>
      </c>
      <c r="I631" s="85">
        <v>0.52669999999999995</v>
      </c>
      <c r="J631" s="85">
        <v>0.56950000000000001</v>
      </c>
      <c r="K631" s="85">
        <v>0.60009999999999997</v>
      </c>
      <c r="L631" s="85">
        <v>0.62870000000000004</v>
      </c>
      <c r="M631" s="85">
        <v>0.54759999999999998</v>
      </c>
      <c r="N631" s="85">
        <v>0.57769999999999999</v>
      </c>
      <c r="O631" s="85">
        <v>0.58399999999999996</v>
      </c>
      <c r="P631" s="85">
        <v>0.65269999999999995</v>
      </c>
      <c r="Q631" s="85">
        <v>0.62409999999999999</v>
      </c>
      <c r="R631" s="85">
        <v>0.65710000000000002</v>
      </c>
      <c r="S631" s="85">
        <v>0.6472</v>
      </c>
      <c r="T631" s="2">
        <f t="shared" si="18"/>
        <v>0.6</v>
      </c>
      <c r="U631" s="1">
        <f t="shared" si="19"/>
        <v>1</v>
      </c>
    </row>
    <row r="632" spans="1:21" x14ac:dyDescent="0.25">
      <c r="A632" s="92">
        <v>11243</v>
      </c>
      <c r="B632" s="83" t="s">
        <v>961</v>
      </c>
      <c r="C632" s="85" t="s">
        <v>3032</v>
      </c>
      <c r="D632" s="86">
        <v>5334</v>
      </c>
      <c r="E632" s="85">
        <v>24</v>
      </c>
      <c r="F632" s="87">
        <v>4140.3829999999998</v>
      </c>
      <c r="G632" s="90">
        <v>0.77969999999999995</v>
      </c>
      <c r="H632" s="85">
        <v>0.79310000000000003</v>
      </c>
      <c r="I632" s="85">
        <v>0.75570000000000004</v>
      </c>
      <c r="J632" s="85">
        <v>0.87929999999999997</v>
      </c>
      <c r="K632" s="85">
        <v>0.73980000000000001</v>
      </c>
      <c r="L632" s="85">
        <v>0.87470000000000003</v>
      </c>
      <c r="M632" s="85">
        <v>0.77900000000000003</v>
      </c>
      <c r="N632" s="85">
        <v>0.78239999999999998</v>
      </c>
      <c r="O632" s="85">
        <v>0.7873</v>
      </c>
      <c r="P632" s="85">
        <v>0.72240000000000004</v>
      </c>
      <c r="Q632" s="85">
        <v>0.69750000000000001</v>
      </c>
      <c r="R632" s="85">
        <v>0.7853</v>
      </c>
      <c r="S632" s="85">
        <v>0.77559999999999996</v>
      </c>
      <c r="T632" s="2">
        <f t="shared" si="18"/>
        <v>0.8</v>
      </c>
      <c r="U632" s="1">
        <f t="shared" si="19"/>
        <v>0</v>
      </c>
    </row>
    <row r="633" spans="1:21" x14ac:dyDescent="0.25">
      <c r="A633" s="92">
        <v>27443</v>
      </c>
      <c r="B633" s="83" t="s">
        <v>980</v>
      </c>
      <c r="C633" s="85" t="s">
        <v>3033</v>
      </c>
      <c r="D633" s="85">
        <v>0</v>
      </c>
      <c r="E633" s="85">
        <v>0</v>
      </c>
      <c r="F633" s="85">
        <v>0</v>
      </c>
      <c r="G633" s="143">
        <f>VLOOKUP($A633,ข้อมูลพื้นฐานรพ_สป_ณสค61!$C$2:$S$897,12,0)</f>
        <v>0</v>
      </c>
      <c r="H633" s="85">
        <v>0</v>
      </c>
      <c r="I633" s="85">
        <v>0</v>
      </c>
      <c r="J633" s="85">
        <v>0</v>
      </c>
      <c r="K633" s="85">
        <v>0</v>
      </c>
      <c r="L633" s="85">
        <v>0</v>
      </c>
      <c r="M633" s="85">
        <v>0</v>
      </c>
      <c r="N633" s="85">
        <v>0</v>
      </c>
      <c r="O633" s="85">
        <v>0</v>
      </c>
      <c r="P633" s="85">
        <v>0</v>
      </c>
      <c r="Q633" s="85">
        <v>0</v>
      </c>
      <c r="R633" s="85">
        <v>0</v>
      </c>
      <c r="S633" s="85">
        <v>0</v>
      </c>
      <c r="T633" s="2">
        <f t="shared" si="18"/>
        <v>0.6</v>
      </c>
      <c r="U633" s="1">
        <f t="shared" si="19"/>
        <v>0</v>
      </c>
    </row>
    <row r="634" spans="1:21" x14ac:dyDescent="0.25">
      <c r="A634" s="92">
        <v>10724</v>
      </c>
      <c r="B634" s="83" t="s">
        <v>1013</v>
      </c>
      <c r="C634" s="85" t="s">
        <v>3034</v>
      </c>
      <c r="D634" s="86">
        <v>28448</v>
      </c>
      <c r="E634" s="85">
        <v>562</v>
      </c>
      <c r="F634" s="87">
        <v>33315.746899999998</v>
      </c>
      <c r="G634" s="90">
        <v>1.1947000000000001</v>
      </c>
      <c r="H634" s="85">
        <v>1.1901999999999999</v>
      </c>
      <c r="I634" s="85">
        <v>1.3564000000000001</v>
      </c>
      <c r="J634" s="85">
        <v>1.2181</v>
      </c>
      <c r="K634" s="85">
        <v>0.90010000000000001</v>
      </c>
      <c r="L634" s="85">
        <v>1.1395</v>
      </c>
      <c r="M634" s="85">
        <v>1.1930000000000001</v>
      </c>
      <c r="N634" s="85">
        <v>1.2821</v>
      </c>
      <c r="O634" s="85">
        <v>1.2032</v>
      </c>
      <c r="P634" s="85">
        <v>1.2224999999999999</v>
      </c>
      <c r="Q634" s="85">
        <v>1.1913</v>
      </c>
      <c r="R634" s="85">
        <v>1.1705000000000001</v>
      </c>
      <c r="S634" s="85">
        <v>1.1581999999999999</v>
      </c>
      <c r="T634" s="2">
        <f t="shared" si="18"/>
        <v>1.2</v>
      </c>
      <c r="U634" s="1">
        <f t="shared" si="19"/>
        <v>0</v>
      </c>
    </row>
    <row r="635" spans="1:21" x14ac:dyDescent="0.25">
      <c r="A635" s="92">
        <v>10725</v>
      </c>
      <c r="B635" s="83" t="s">
        <v>987</v>
      </c>
      <c r="C635" s="85" t="s">
        <v>3035</v>
      </c>
      <c r="D635" s="86">
        <v>17772</v>
      </c>
      <c r="E635" s="85">
        <v>23</v>
      </c>
      <c r="F635" s="87">
        <v>24495.959500000001</v>
      </c>
      <c r="G635" s="90">
        <v>1.3801000000000001</v>
      </c>
      <c r="H635" s="85">
        <v>1.3687</v>
      </c>
      <c r="I635" s="85">
        <v>1.3095000000000001</v>
      </c>
      <c r="J635" s="85">
        <v>1.3847</v>
      </c>
      <c r="K635" s="85">
        <v>1.3266</v>
      </c>
      <c r="L635" s="85">
        <v>1.4778</v>
      </c>
      <c r="M635" s="85">
        <v>1.35</v>
      </c>
      <c r="N635" s="85">
        <v>1.3743000000000001</v>
      </c>
      <c r="O635" s="85">
        <v>1.4353</v>
      </c>
      <c r="P635" s="85">
        <v>1.4154</v>
      </c>
      <c r="Q635" s="85">
        <v>1.4307000000000001</v>
      </c>
      <c r="R635" s="85">
        <v>1.4235</v>
      </c>
      <c r="S635" s="85">
        <v>1.2785</v>
      </c>
      <c r="T635" s="2">
        <f t="shared" si="18"/>
        <v>1</v>
      </c>
      <c r="U635" s="1">
        <f t="shared" si="19"/>
        <v>1</v>
      </c>
    </row>
    <row r="636" spans="1:21" x14ac:dyDescent="0.25">
      <c r="A636" s="92">
        <v>11244</v>
      </c>
      <c r="B636" s="83" t="s">
        <v>958</v>
      </c>
      <c r="C636" s="85" t="s">
        <v>3036</v>
      </c>
      <c r="D636" s="86">
        <v>3480</v>
      </c>
      <c r="E636" s="85">
        <v>13</v>
      </c>
      <c r="F636" s="87">
        <v>1983.6279999999999</v>
      </c>
      <c r="G636" s="90">
        <v>0.57210000000000005</v>
      </c>
      <c r="H636" s="85">
        <v>0.51639999999999997</v>
      </c>
      <c r="I636" s="85">
        <v>0.56379999999999997</v>
      </c>
      <c r="J636" s="85">
        <v>0.62419999999999998</v>
      </c>
      <c r="K636" s="85">
        <v>0.5927</v>
      </c>
      <c r="L636" s="85">
        <v>0.57150000000000001</v>
      </c>
      <c r="M636" s="85">
        <v>0.59730000000000005</v>
      </c>
      <c r="N636" s="85">
        <v>0.54800000000000004</v>
      </c>
      <c r="O636" s="85">
        <v>0.60880000000000001</v>
      </c>
      <c r="P636" s="85">
        <v>0.58389999999999997</v>
      </c>
      <c r="Q636" s="85">
        <v>0.58009999999999995</v>
      </c>
      <c r="R636" s="85">
        <v>0.54269999999999996</v>
      </c>
      <c r="S636" s="85">
        <v>0.54379999999999995</v>
      </c>
      <c r="T636" s="2">
        <f t="shared" si="18"/>
        <v>0.6</v>
      </c>
      <c r="U636" s="1">
        <f t="shared" si="19"/>
        <v>0</v>
      </c>
    </row>
    <row r="637" spans="1:21" x14ac:dyDescent="0.25">
      <c r="A637" s="92">
        <v>11245</v>
      </c>
      <c r="B637" s="83" t="s">
        <v>958</v>
      </c>
      <c r="C637" s="85" t="s">
        <v>3037</v>
      </c>
      <c r="D637" s="86">
        <v>3663</v>
      </c>
      <c r="E637" s="85">
        <v>6</v>
      </c>
      <c r="F637" s="87">
        <v>2786.1869000000002</v>
      </c>
      <c r="G637" s="90">
        <v>0.76190000000000002</v>
      </c>
      <c r="H637" s="85">
        <v>0.73229999999999995</v>
      </c>
      <c r="I637" s="85">
        <v>0.65210000000000001</v>
      </c>
      <c r="J637" s="85">
        <v>0.74450000000000005</v>
      </c>
      <c r="K637" s="85">
        <v>0.65839999999999999</v>
      </c>
      <c r="L637" s="85">
        <v>0.72009999999999996</v>
      </c>
      <c r="M637" s="85">
        <v>0.65969999999999995</v>
      </c>
      <c r="N637" s="85">
        <v>0.76070000000000004</v>
      </c>
      <c r="O637" s="85">
        <v>0.84330000000000005</v>
      </c>
      <c r="P637" s="85">
        <v>0.74570000000000003</v>
      </c>
      <c r="Q637" s="85">
        <v>0.83450000000000002</v>
      </c>
      <c r="R637" s="85">
        <v>0.9093</v>
      </c>
      <c r="S637" s="85">
        <v>0.79020000000000001</v>
      </c>
      <c r="T637" s="2">
        <f t="shared" si="18"/>
        <v>0.6</v>
      </c>
      <c r="U637" s="1">
        <f t="shared" si="19"/>
        <v>1</v>
      </c>
    </row>
    <row r="638" spans="1:21" x14ac:dyDescent="0.25">
      <c r="A638" s="92">
        <v>11246</v>
      </c>
      <c r="B638" s="83" t="s">
        <v>958</v>
      </c>
      <c r="C638" s="85" t="s">
        <v>3038</v>
      </c>
      <c r="D638" s="86">
        <v>3781</v>
      </c>
      <c r="E638" s="85">
        <v>66</v>
      </c>
      <c r="F638" s="87">
        <v>2087.0328</v>
      </c>
      <c r="G638" s="90">
        <v>0.56179999999999997</v>
      </c>
      <c r="H638" s="85">
        <v>0.62990000000000002</v>
      </c>
      <c r="I638" s="85">
        <v>0.59940000000000004</v>
      </c>
      <c r="J638" s="85">
        <v>0.63029999999999997</v>
      </c>
      <c r="K638" s="85">
        <v>0.63880000000000003</v>
      </c>
      <c r="L638" s="85">
        <v>0.53380000000000005</v>
      </c>
      <c r="M638" s="85">
        <v>0.51859999999999995</v>
      </c>
      <c r="N638" s="85">
        <v>0.51770000000000005</v>
      </c>
      <c r="O638" s="85">
        <v>0.55810000000000004</v>
      </c>
      <c r="P638" s="85">
        <v>0.56820000000000004</v>
      </c>
      <c r="Q638" s="85">
        <v>0.52680000000000005</v>
      </c>
      <c r="R638" s="85">
        <v>0.50009999999999999</v>
      </c>
      <c r="S638" s="85">
        <v>0.53790000000000004</v>
      </c>
      <c r="T638" s="2">
        <f t="shared" si="18"/>
        <v>0.6</v>
      </c>
      <c r="U638" s="1">
        <f t="shared" si="19"/>
        <v>0</v>
      </c>
    </row>
    <row r="639" spans="1:21" x14ac:dyDescent="0.25">
      <c r="A639" s="92">
        <v>11247</v>
      </c>
      <c r="B639" s="83" t="s">
        <v>958</v>
      </c>
      <c r="C639" s="85" t="s">
        <v>3039</v>
      </c>
      <c r="D639" s="86">
        <v>6317</v>
      </c>
      <c r="E639" s="85">
        <v>2</v>
      </c>
      <c r="F639" s="87">
        <v>4160.6292999999996</v>
      </c>
      <c r="G639" s="90">
        <v>0.65880000000000005</v>
      </c>
      <c r="H639" s="85">
        <v>0.59130000000000005</v>
      </c>
      <c r="I639" s="85">
        <v>0.64959999999999996</v>
      </c>
      <c r="J639" s="85">
        <v>0.72189999999999999</v>
      </c>
      <c r="K639" s="85">
        <v>0.62909999999999999</v>
      </c>
      <c r="L639" s="85">
        <v>0.62970000000000004</v>
      </c>
      <c r="M639" s="85">
        <v>0.63300000000000001</v>
      </c>
      <c r="N639" s="85">
        <v>0.66659999999999997</v>
      </c>
      <c r="O639" s="85">
        <v>0.63629999999999998</v>
      </c>
      <c r="P639" s="85">
        <v>0.62770000000000004</v>
      </c>
      <c r="Q639" s="85">
        <v>0.72889999999999999</v>
      </c>
      <c r="R639" s="85">
        <v>0.70320000000000005</v>
      </c>
      <c r="S639" s="85">
        <v>0.70760000000000001</v>
      </c>
      <c r="T639" s="2">
        <f t="shared" si="18"/>
        <v>0.6</v>
      </c>
      <c r="U639" s="1">
        <f t="shared" si="19"/>
        <v>1</v>
      </c>
    </row>
    <row r="640" spans="1:21" x14ac:dyDescent="0.25">
      <c r="A640" s="92">
        <v>11248</v>
      </c>
      <c r="B640" s="83" t="s">
        <v>961</v>
      </c>
      <c r="C640" s="85" t="s">
        <v>3040</v>
      </c>
      <c r="D640" s="86">
        <v>8397</v>
      </c>
      <c r="E640" s="85">
        <v>99</v>
      </c>
      <c r="F640" s="87">
        <v>6915.2482</v>
      </c>
      <c r="G640" s="90">
        <v>0.83340000000000003</v>
      </c>
      <c r="H640" s="85">
        <v>0.90790000000000004</v>
      </c>
      <c r="I640" s="85">
        <v>0.85150000000000003</v>
      </c>
      <c r="J640" s="85">
        <v>0.84130000000000005</v>
      </c>
      <c r="K640" s="85">
        <v>0.74219999999999997</v>
      </c>
      <c r="L640" s="85">
        <v>0.74670000000000003</v>
      </c>
      <c r="M640" s="85">
        <v>0.79190000000000005</v>
      </c>
      <c r="N640" s="85">
        <v>0.81459999999999999</v>
      </c>
      <c r="O640" s="85">
        <v>0.87549999999999994</v>
      </c>
      <c r="P640" s="85">
        <v>0.89329999999999998</v>
      </c>
      <c r="Q640" s="85">
        <v>0.7732</v>
      </c>
      <c r="R640" s="85">
        <v>0.88180000000000003</v>
      </c>
      <c r="S640" s="85">
        <v>0.86109999999999998</v>
      </c>
      <c r="T640" s="2">
        <f t="shared" si="18"/>
        <v>0.8</v>
      </c>
      <c r="U640" s="1">
        <f t="shared" si="19"/>
        <v>1</v>
      </c>
    </row>
    <row r="641" spans="1:21" x14ac:dyDescent="0.25">
      <c r="A641" s="92">
        <v>11249</v>
      </c>
      <c r="B641" s="83" t="s">
        <v>958</v>
      </c>
      <c r="C641" s="85" t="s">
        <v>3041</v>
      </c>
      <c r="D641" s="86">
        <v>1446</v>
      </c>
      <c r="E641" s="85">
        <v>2</v>
      </c>
      <c r="F641" s="87">
        <v>1016.6394</v>
      </c>
      <c r="G641" s="90">
        <v>0.70399999999999996</v>
      </c>
      <c r="H641" s="85">
        <v>0.64149999999999996</v>
      </c>
      <c r="I641" s="85">
        <v>0.78700000000000003</v>
      </c>
      <c r="J641" s="85">
        <v>0.85909999999999997</v>
      </c>
      <c r="K641" s="85">
        <v>0.71609999999999996</v>
      </c>
      <c r="L641" s="85">
        <v>0.82750000000000001</v>
      </c>
      <c r="M641" s="85">
        <v>0.79190000000000005</v>
      </c>
      <c r="N641" s="85">
        <v>0.68310000000000004</v>
      </c>
      <c r="O641" s="85">
        <v>0.64680000000000004</v>
      </c>
      <c r="P641" s="85">
        <v>0.72829999999999995</v>
      </c>
      <c r="Q641" s="85">
        <v>0.55969999999999998</v>
      </c>
      <c r="R641" s="85">
        <v>0.64559999999999995</v>
      </c>
      <c r="S641" s="85">
        <v>0.74099999999999999</v>
      </c>
      <c r="T641" s="2">
        <f t="shared" si="18"/>
        <v>0.6</v>
      </c>
      <c r="U641" s="1">
        <f t="shared" si="19"/>
        <v>1</v>
      </c>
    </row>
    <row r="642" spans="1:21" x14ac:dyDescent="0.25">
      <c r="A642" s="92">
        <v>11250</v>
      </c>
      <c r="B642" s="83" t="s">
        <v>958</v>
      </c>
      <c r="C642" s="85" t="s">
        <v>3042</v>
      </c>
      <c r="D642" s="86">
        <v>3863</v>
      </c>
      <c r="E642" s="85">
        <v>4</v>
      </c>
      <c r="F642" s="87">
        <v>2418.7060000000001</v>
      </c>
      <c r="G642" s="90">
        <v>0.62680000000000002</v>
      </c>
      <c r="H642" s="85">
        <v>0.62460000000000004</v>
      </c>
      <c r="I642" s="85">
        <v>0.5716</v>
      </c>
      <c r="J642" s="85">
        <v>0.64459999999999995</v>
      </c>
      <c r="K642" s="85">
        <v>0.62309999999999999</v>
      </c>
      <c r="L642" s="85">
        <v>0.62870000000000004</v>
      </c>
      <c r="M642" s="85">
        <v>0.64959999999999996</v>
      </c>
      <c r="N642" s="85">
        <v>0.44669999999999999</v>
      </c>
      <c r="O642" s="85">
        <v>0.64570000000000005</v>
      </c>
      <c r="P642" s="85">
        <v>0.68230000000000002</v>
      </c>
      <c r="Q642" s="85">
        <v>0.68230000000000002</v>
      </c>
      <c r="R642" s="85">
        <v>0.66410000000000002</v>
      </c>
      <c r="S642" s="85">
        <v>0.67889999999999995</v>
      </c>
      <c r="T642" s="2">
        <f t="shared" si="18"/>
        <v>0.6</v>
      </c>
      <c r="U642" s="1">
        <f t="shared" si="19"/>
        <v>1</v>
      </c>
    </row>
    <row r="643" spans="1:21" x14ac:dyDescent="0.25">
      <c r="A643" s="92">
        <v>10676</v>
      </c>
      <c r="B643" s="83" t="s">
        <v>950</v>
      </c>
      <c r="C643" s="85" t="s">
        <v>3043</v>
      </c>
      <c r="D643" s="86">
        <v>63540</v>
      </c>
      <c r="E643" s="85">
        <v>0</v>
      </c>
      <c r="F643" s="87">
        <v>136762.86240000001</v>
      </c>
      <c r="G643" s="90">
        <v>2.1524000000000001</v>
      </c>
      <c r="H643" s="85">
        <v>2.0773999999999999</v>
      </c>
      <c r="I643" s="85">
        <v>2.1412</v>
      </c>
      <c r="J643" s="85">
        <v>2.1917</v>
      </c>
      <c r="K643" s="85">
        <v>2.2006999999999999</v>
      </c>
      <c r="L643" s="85">
        <v>2.2964000000000002</v>
      </c>
      <c r="M643" s="85">
        <v>2.2290999999999999</v>
      </c>
      <c r="N643" s="85">
        <v>2.1692</v>
      </c>
      <c r="O643" s="85">
        <v>2.1042000000000001</v>
      </c>
      <c r="P643" s="85">
        <v>2.1722000000000001</v>
      </c>
      <c r="Q643" s="85">
        <v>2.1442000000000001</v>
      </c>
      <c r="R643" s="85">
        <v>2.0110000000000001</v>
      </c>
      <c r="S643" s="85">
        <v>2.1223999999999998</v>
      </c>
      <c r="T643" s="2">
        <f t="shared" si="18"/>
        <v>1.6</v>
      </c>
      <c r="U643" s="1">
        <f t="shared" si="19"/>
        <v>1</v>
      </c>
    </row>
    <row r="644" spans="1:21" x14ac:dyDescent="0.25">
      <c r="A644" s="92">
        <v>11251</v>
      </c>
      <c r="B644" s="83" t="s">
        <v>958</v>
      </c>
      <c r="C644" s="85" t="s">
        <v>3044</v>
      </c>
      <c r="D644" s="86">
        <v>3207</v>
      </c>
      <c r="E644" s="85">
        <v>10</v>
      </c>
      <c r="F644" s="87">
        <v>1844.0406</v>
      </c>
      <c r="G644" s="90">
        <v>0.57679999999999998</v>
      </c>
      <c r="H644" s="85">
        <v>0.50939999999999996</v>
      </c>
      <c r="I644" s="85">
        <v>0.58130000000000004</v>
      </c>
      <c r="J644" s="85">
        <v>0.54800000000000004</v>
      </c>
      <c r="K644" s="85">
        <v>0.59799999999999998</v>
      </c>
      <c r="L644" s="85">
        <v>0.52600000000000002</v>
      </c>
      <c r="M644" s="85">
        <v>0.57120000000000004</v>
      </c>
      <c r="N644" s="85">
        <v>0.67</v>
      </c>
      <c r="O644" s="85">
        <v>0.57110000000000005</v>
      </c>
      <c r="P644" s="85">
        <v>0.59150000000000003</v>
      </c>
      <c r="Q644" s="85">
        <v>0.57469999999999999</v>
      </c>
      <c r="R644" s="85">
        <v>0.5917</v>
      </c>
      <c r="S644" s="85">
        <v>0.59230000000000005</v>
      </c>
      <c r="T644" s="2">
        <f t="shared" ref="T644:T707" si="20">VLOOKUP($B644,$W$3:$AF$10,10,0)</f>
        <v>0.6</v>
      </c>
      <c r="U644" s="1">
        <f t="shared" ref="U644:U707" si="21">IF(G644&gt;=T644,1,0)</f>
        <v>0</v>
      </c>
    </row>
    <row r="645" spans="1:21" x14ac:dyDescent="0.25">
      <c r="A645" s="92">
        <v>11252</v>
      </c>
      <c r="B645" s="83" t="s">
        <v>958</v>
      </c>
      <c r="C645" s="85" t="s">
        <v>3045</v>
      </c>
      <c r="D645" s="86">
        <v>5660</v>
      </c>
      <c r="E645" s="85">
        <v>1</v>
      </c>
      <c r="F645" s="87">
        <v>3309.5477999999998</v>
      </c>
      <c r="G645" s="90">
        <v>0.58479999999999999</v>
      </c>
      <c r="H645" s="85">
        <v>0.55489999999999995</v>
      </c>
      <c r="I645" s="85">
        <v>0.53490000000000004</v>
      </c>
      <c r="J645" s="85">
        <v>0.54859999999999998</v>
      </c>
      <c r="K645" s="85">
        <v>0.61329999999999996</v>
      </c>
      <c r="L645" s="85">
        <v>0.60189999999999999</v>
      </c>
      <c r="M645" s="85">
        <v>0.57099999999999995</v>
      </c>
      <c r="N645" s="85">
        <v>0.60360000000000003</v>
      </c>
      <c r="O645" s="85">
        <v>0.59660000000000002</v>
      </c>
      <c r="P645" s="85">
        <v>0.60140000000000005</v>
      </c>
      <c r="Q645" s="85">
        <v>0.58840000000000003</v>
      </c>
      <c r="R645" s="85">
        <v>0.57330000000000003</v>
      </c>
      <c r="S645" s="85">
        <v>0.63149999999999995</v>
      </c>
      <c r="T645" s="2">
        <f t="shared" si="20"/>
        <v>0.6</v>
      </c>
      <c r="U645" s="1">
        <f t="shared" si="21"/>
        <v>0</v>
      </c>
    </row>
    <row r="646" spans="1:21" x14ac:dyDescent="0.25">
      <c r="A646" s="92">
        <v>11253</v>
      </c>
      <c r="B646" s="83" t="s">
        <v>958</v>
      </c>
      <c r="C646" s="85" t="s">
        <v>3046</v>
      </c>
      <c r="D646" s="86">
        <v>3331</v>
      </c>
      <c r="E646" s="85">
        <v>0</v>
      </c>
      <c r="F646" s="87">
        <v>2006.0163</v>
      </c>
      <c r="G646" s="90">
        <v>0.60219999999999996</v>
      </c>
      <c r="H646" s="85">
        <v>0.65549999999999997</v>
      </c>
      <c r="I646" s="85">
        <v>0.58740000000000003</v>
      </c>
      <c r="J646" s="85">
        <v>0.60340000000000005</v>
      </c>
      <c r="K646" s="85">
        <v>0.56320000000000003</v>
      </c>
      <c r="L646" s="85">
        <v>0.62029999999999996</v>
      </c>
      <c r="M646" s="85">
        <v>0.51</v>
      </c>
      <c r="N646" s="85">
        <v>0.55810000000000004</v>
      </c>
      <c r="O646" s="85">
        <v>0.53979999999999995</v>
      </c>
      <c r="P646" s="85">
        <v>0.57579999999999998</v>
      </c>
      <c r="Q646" s="85">
        <v>0.60670000000000002</v>
      </c>
      <c r="R646" s="85">
        <v>0.71730000000000005</v>
      </c>
      <c r="S646" s="85">
        <v>0.6673</v>
      </c>
      <c r="T646" s="2">
        <f t="shared" si="20"/>
        <v>0.6</v>
      </c>
      <c r="U646" s="1">
        <f t="shared" si="21"/>
        <v>1</v>
      </c>
    </row>
    <row r="647" spans="1:21" x14ac:dyDescent="0.25">
      <c r="A647" s="92">
        <v>11254</v>
      </c>
      <c r="B647" s="83" t="s">
        <v>958</v>
      </c>
      <c r="C647" s="85" t="s">
        <v>3047</v>
      </c>
      <c r="D647" s="86">
        <v>3853</v>
      </c>
      <c r="E647" s="85">
        <v>0</v>
      </c>
      <c r="F647" s="87">
        <v>2351.4670999999998</v>
      </c>
      <c r="G647" s="90">
        <v>0.61029999999999995</v>
      </c>
      <c r="H647" s="85">
        <v>0.61499999999999999</v>
      </c>
      <c r="I647" s="85">
        <v>0.63419999999999999</v>
      </c>
      <c r="J647" s="85">
        <v>0.64370000000000005</v>
      </c>
      <c r="K647" s="85">
        <v>0.66039999999999999</v>
      </c>
      <c r="L647" s="85">
        <v>0.61360000000000003</v>
      </c>
      <c r="M647" s="85">
        <v>0.58089999999999997</v>
      </c>
      <c r="N647" s="85">
        <v>0.63349999999999995</v>
      </c>
      <c r="O647" s="85">
        <v>0.59750000000000003</v>
      </c>
      <c r="P647" s="85">
        <v>0.61319999999999997</v>
      </c>
      <c r="Q647" s="85">
        <v>0.56410000000000005</v>
      </c>
      <c r="R647" s="85">
        <v>0.60499999999999998</v>
      </c>
      <c r="S647" s="85">
        <v>0.57030000000000003</v>
      </c>
      <c r="T647" s="2">
        <f t="shared" si="20"/>
        <v>0.6</v>
      </c>
      <c r="U647" s="1">
        <f t="shared" si="21"/>
        <v>1</v>
      </c>
    </row>
    <row r="648" spans="1:21" x14ac:dyDescent="0.25">
      <c r="A648" s="92">
        <v>11255</v>
      </c>
      <c r="B648" s="83" t="s">
        <v>958</v>
      </c>
      <c r="C648" s="85" t="s">
        <v>3048</v>
      </c>
      <c r="D648" s="86">
        <v>4165</v>
      </c>
      <c r="E648" s="85">
        <v>0</v>
      </c>
      <c r="F648" s="87">
        <v>2631.5810999999999</v>
      </c>
      <c r="G648" s="90">
        <v>0.63180000000000003</v>
      </c>
      <c r="H648" s="85">
        <v>0.67130000000000001</v>
      </c>
      <c r="I648" s="85">
        <v>0.65229999999999999</v>
      </c>
      <c r="J648" s="85">
        <v>0.62090000000000001</v>
      </c>
      <c r="K648" s="85">
        <v>0.66420000000000001</v>
      </c>
      <c r="L648" s="85">
        <v>0.6492</v>
      </c>
      <c r="M648" s="85">
        <v>0.66359999999999997</v>
      </c>
      <c r="N648" s="85">
        <v>0.62649999999999995</v>
      </c>
      <c r="O648" s="85">
        <v>0.69730000000000003</v>
      </c>
      <c r="P648" s="85">
        <v>0.58279999999999998</v>
      </c>
      <c r="Q648" s="85">
        <v>0.55389999999999995</v>
      </c>
      <c r="R648" s="85">
        <v>0.59719999999999995</v>
      </c>
      <c r="S648" s="85">
        <v>0.60909999999999997</v>
      </c>
      <c r="T648" s="2">
        <f t="shared" si="20"/>
        <v>0.6</v>
      </c>
      <c r="U648" s="1">
        <f t="shared" si="21"/>
        <v>1</v>
      </c>
    </row>
    <row r="649" spans="1:21" x14ac:dyDescent="0.25">
      <c r="A649" s="92">
        <v>11256</v>
      </c>
      <c r="B649" s="83" t="s">
        <v>958</v>
      </c>
      <c r="C649" s="85" t="s">
        <v>3049</v>
      </c>
      <c r="D649" s="86">
        <v>6610</v>
      </c>
      <c r="E649" s="85">
        <v>0</v>
      </c>
      <c r="F649" s="87">
        <v>4874.9988999999996</v>
      </c>
      <c r="G649" s="90">
        <v>0.73750000000000004</v>
      </c>
      <c r="H649" s="85">
        <v>0.71260000000000001</v>
      </c>
      <c r="I649" s="85">
        <v>0.75629999999999997</v>
      </c>
      <c r="J649" s="85">
        <v>0.74529999999999996</v>
      </c>
      <c r="K649" s="85">
        <v>0.79069999999999996</v>
      </c>
      <c r="L649" s="85">
        <v>0.71750000000000003</v>
      </c>
      <c r="M649" s="85">
        <v>0.80520000000000003</v>
      </c>
      <c r="N649" s="85">
        <v>0.71379999999999999</v>
      </c>
      <c r="O649" s="85">
        <v>0.78069999999999995</v>
      </c>
      <c r="P649" s="85">
        <v>0.70120000000000005</v>
      </c>
      <c r="Q649" s="85">
        <v>0.73360000000000003</v>
      </c>
      <c r="R649" s="85">
        <v>0.72440000000000004</v>
      </c>
      <c r="S649" s="85">
        <v>0.66669999999999996</v>
      </c>
      <c r="T649" s="2">
        <f t="shared" si="20"/>
        <v>0.6</v>
      </c>
      <c r="U649" s="1">
        <f t="shared" si="21"/>
        <v>1</v>
      </c>
    </row>
    <row r="650" spans="1:21" x14ac:dyDescent="0.25">
      <c r="A650" s="92">
        <v>11257</v>
      </c>
      <c r="B650" s="83" t="s">
        <v>958</v>
      </c>
      <c r="C650" s="85" t="s">
        <v>3050</v>
      </c>
      <c r="D650" s="86">
        <v>3935</v>
      </c>
      <c r="E650" s="85">
        <v>1</v>
      </c>
      <c r="F650" s="87">
        <v>2305.4259999999999</v>
      </c>
      <c r="G650" s="90">
        <v>0.58599999999999997</v>
      </c>
      <c r="H650" s="85">
        <v>0.74670000000000003</v>
      </c>
      <c r="I650" s="85">
        <v>0.66890000000000005</v>
      </c>
      <c r="J650" s="85">
        <v>0.71220000000000006</v>
      </c>
      <c r="K650" s="85">
        <v>0.63109999999999999</v>
      </c>
      <c r="L650" s="85">
        <v>0.61219999999999997</v>
      </c>
      <c r="M650" s="85">
        <v>0.64200000000000002</v>
      </c>
      <c r="N650" s="85">
        <v>0.55210000000000004</v>
      </c>
      <c r="O650" s="85">
        <v>0.52149999999999996</v>
      </c>
      <c r="P650" s="85">
        <v>0.59079999999999999</v>
      </c>
      <c r="Q650" s="85">
        <v>0.53300000000000003</v>
      </c>
      <c r="R650" s="85">
        <v>0.4733</v>
      </c>
      <c r="S650" s="85">
        <v>0.48570000000000002</v>
      </c>
      <c r="T650" s="2">
        <f t="shared" si="20"/>
        <v>0.6</v>
      </c>
      <c r="U650" s="1">
        <f t="shared" si="21"/>
        <v>0</v>
      </c>
    </row>
    <row r="651" spans="1:21" x14ac:dyDescent="0.25">
      <c r="A651" s="92">
        <v>11455</v>
      </c>
      <c r="B651" s="83" t="s">
        <v>961</v>
      </c>
      <c r="C651" s="85" t="s">
        <v>3051</v>
      </c>
      <c r="D651" s="86">
        <v>7927</v>
      </c>
      <c r="E651" s="85">
        <v>3</v>
      </c>
      <c r="F651" s="87">
        <v>5719.9708000000001</v>
      </c>
      <c r="G651" s="90">
        <v>0.72189999999999999</v>
      </c>
      <c r="H651" s="85">
        <v>0.77200000000000002</v>
      </c>
      <c r="I651" s="85">
        <v>0.7984</v>
      </c>
      <c r="J651" s="85">
        <v>0.77829999999999999</v>
      </c>
      <c r="K651" s="85">
        <v>0.72960000000000003</v>
      </c>
      <c r="L651" s="85">
        <v>0.71519999999999995</v>
      </c>
      <c r="M651" s="85">
        <v>0.6885</v>
      </c>
      <c r="N651" s="85">
        <v>0.83779999999999999</v>
      </c>
      <c r="O651" s="85">
        <v>0.70350000000000001</v>
      </c>
      <c r="P651" s="85">
        <v>0.64339999999999997</v>
      </c>
      <c r="Q651" s="85">
        <v>0.66369999999999996</v>
      </c>
      <c r="R651" s="85">
        <v>0.69179999999999997</v>
      </c>
      <c r="S651" s="85">
        <v>0.63039999999999996</v>
      </c>
      <c r="T651" s="2">
        <f t="shared" si="20"/>
        <v>0.8</v>
      </c>
      <c r="U651" s="1">
        <f t="shared" si="21"/>
        <v>0</v>
      </c>
    </row>
    <row r="652" spans="1:21" x14ac:dyDescent="0.25">
      <c r="A652" s="92">
        <v>10726</v>
      </c>
      <c r="B652" s="83" t="s">
        <v>1013</v>
      </c>
      <c r="C652" s="85" t="s">
        <v>3105</v>
      </c>
      <c r="D652" s="86">
        <v>33744</v>
      </c>
      <c r="E652" s="85">
        <v>137</v>
      </c>
      <c r="F652" s="87">
        <v>49724.954700000002</v>
      </c>
      <c r="G652" s="90">
        <v>1.4796</v>
      </c>
      <c r="H652" s="85">
        <v>1.5081</v>
      </c>
      <c r="I652" s="85">
        <v>1.5024999999999999</v>
      </c>
      <c r="J652" s="85">
        <v>1.5051000000000001</v>
      </c>
      <c r="K652" s="85">
        <v>1.3673999999999999</v>
      </c>
      <c r="L652" s="85">
        <v>1.4541999999999999</v>
      </c>
      <c r="M652" s="85">
        <v>1.6256999999999999</v>
      </c>
      <c r="N652" s="85">
        <v>1.5044999999999999</v>
      </c>
      <c r="O652" s="85">
        <v>1.5205</v>
      </c>
      <c r="P652" s="85">
        <v>1.3684000000000001</v>
      </c>
      <c r="Q652" s="85">
        <v>1.4330000000000001</v>
      </c>
      <c r="R652" s="85">
        <v>1.5427</v>
      </c>
      <c r="S652" s="85">
        <v>1.4061999999999999</v>
      </c>
      <c r="T652" s="2">
        <f t="shared" si="20"/>
        <v>1.2</v>
      </c>
      <c r="U652" s="1">
        <f t="shared" si="21"/>
        <v>1</v>
      </c>
    </row>
    <row r="653" spans="1:21" x14ac:dyDescent="0.25">
      <c r="A653" s="92">
        <v>11258</v>
      </c>
      <c r="B653" s="83" t="s">
        <v>958</v>
      </c>
      <c r="C653" s="85" t="s">
        <v>3106</v>
      </c>
      <c r="D653" s="86">
        <v>2744</v>
      </c>
      <c r="E653" s="85">
        <v>7</v>
      </c>
      <c r="F653" s="87">
        <v>1849.2384999999999</v>
      </c>
      <c r="G653" s="90">
        <v>0.67559999999999998</v>
      </c>
      <c r="H653" s="85">
        <v>0.82509999999999994</v>
      </c>
      <c r="I653" s="85">
        <v>0.73309999999999997</v>
      </c>
      <c r="J653" s="85">
        <v>0.62419999999999998</v>
      </c>
      <c r="K653" s="85">
        <v>0.66100000000000003</v>
      </c>
      <c r="L653" s="85">
        <v>0.57489999999999997</v>
      </c>
      <c r="M653" s="85">
        <v>0.61929999999999996</v>
      </c>
      <c r="N653" s="85">
        <v>0.67920000000000003</v>
      </c>
      <c r="O653" s="85">
        <v>0.73029999999999995</v>
      </c>
      <c r="P653" s="85">
        <v>0.65980000000000005</v>
      </c>
      <c r="Q653" s="85">
        <v>0.60170000000000001</v>
      </c>
      <c r="R653" s="85">
        <v>0.71230000000000004</v>
      </c>
      <c r="S653" s="85">
        <v>0.61860000000000004</v>
      </c>
      <c r="T653" s="2">
        <f t="shared" si="20"/>
        <v>0.6</v>
      </c>
      <c r="U653" s="1">
        <f t="shared" si="21"/>
        <v>1</v>
      </c>
    </row>
    <row r="654" spans="1:21" x14ac:dyDescent="0.25">
      <c r="A654" s="92">
        <v>11259</v>
      </c>
      <c r="B654" s="83" t="s">
        <v>958</v>
      </c>
      <c r="C654" s="85" t="s">
        <v>3107</v>
      </c>
      <c r="D654" s="86">
        <v>2942</v>
      </c>
      <c r="E654" s="85">
        <v>29</v>
      </c>
      <c r="F654" s="87">
        <v>2268.4110000000001</v>
      </c>
      <c r="G654" s="90">
        <v>0.77869999999999995</v>
      </c>
      <c r="H654" s="85">
        <v>0.84960000000000002</v>
      </c>
      <c r="I654" s="85">
        <v>0.89910000000000001</v>
      </c>
      <c r="J654" s="85">
        <v>0.78900000000000003</v>
      </c>
      <c r="K654" s="85">
        <v>0.68720000000000003</v>
      </c>
      <c r="L654" s="85">
        <v>0.69889999999999997</v>
      </c>
      <c r="M654" s="85">
        <v>0.70630000000000004</v>
      </c>
      <c r="N654" s="85">
        <v>0.83169999999999999</v>
      </c>
      <c r="O654" s="85">
        <v>0.8357</v>
      </c>
      <c r="P654" s="85">
        <v>0.64990000000000003</v>
      </c>
      <c r="Q654" s="85">
        <v>0.64410000000000001</v>
      </c>
      <c r="R654" s="85">
        <v>0.92100000000000004</v>
      </c>
      <c r="S654" s="85">
        <v>0.82609999999999995</v>
      </c>
      <c r="T654" s="2">
        <f t="shared" si="20"/>
        <v>0.6</v>
      </c>
      <c r="U654" s="1">
        <f t="shared" si="21"/>
        <v>1</v>
      </c>
    </row>
    <row r="655" spans="1:21" x14ac:dyDescent="0.25">
      <c r="A655" s="92">
        <v>11260</v>
      </c>
      <c r="B655" s="83" t="s">
        <v>961</v>
      </c>
      <c r="C655" s="85" t="s">
        <v>3108</v>
      </c>
      <c r="D655" s="86">
        <v>7019</v>
      </c>
      <c r="E655" s="85">
        <v>0</v>
      </c>
      <c r="F655" s="87">
        <v>7030.2303000000002</v>
      </c>
      <c r="G655" s="90">
        <v>1.0016</v>
      </c>
      <c r="H655" s="85">
        <v>0.83440000000000003</v>
      </c>
      <c r="I655" s="85">
        <v>0.97319999999999995</v>
      </c>
      <c r="J655" s="85">
        <v>0.90380000000000005</v>
      </c>
      <c r="K655" s="85">
        <v>0.92989999999999995</v>
      </c>
      <c r="L655" s="85">
        <v>0.87580000000000002</v>
      </c>
      <c r="M655" s="85">
        <v>0.99360000000000004</v>
      </c>
      <c r="N655" s="85">
        <v>1.0935999999999999</v>
      </c>
      <c r="O655" s="85">
        <v>0.91049999999999998</v>
      </c>
      <c r="P655" s="85">
        <v>1.1198999999999999</v>
      </c>
      <c r="Q655" s="85">
        <v>1.0405</v>
      </c>
      <c r="R655" s="85">
        <v>1.1393</v>
      </c>
      <c r="S655" s="85">
        <v>1.1617</v>
      </c>
      <c r="T655" s="2">
        <f t="shared" si="20"/>
        <v>0.8</v>
      </c>
      <c r="U655" s="1">
        <f t="shared" si="21"/>
        <v>1</v>
      </c>
    </row>
    <row r="656" spans="1:21" x14ac:dyDescent="0.25">
      <c r="A656" s="92">
        <v>11261</v>
      </c>
      <c r="B656" s="83" t="s">
        <v>958</v>
      </c>
      <c r="C656" s="85" t="s">
        <v>3109</v>
      </c>
      <c r="D656" s="86">
        <v>3918</v>
      </c>
      <c r="E656" s="85">
        <v>4</v>
      </c>
      <c r="F656" s="87">
        <v>2535.3506000000002</v>
      </c>
      <c r="G656" s="90">
        <v>0.64780000000000004</v>
      </c>
      <c r="H656" s="85">
        <v>0.70299999999999996</v>
      </c>
      <c r="I656" s="85">
        <v>0.72030000000000005</v>
      </c>
      <c r="J656" s="85">
        <v>0.62660000000000005</v>
      </c>
      <c r="K656" s="85">
        <v>0.59650000000000003</v>
      </c>
      <c r="L656" s="85">
        <v>0.67749999999999999</v>
      </c>
      <c r="M656" s="85">
        <v>0.63549999999999995</v>
      </c>
      <c r="N656" s="85">
        <v>0.69950000000000001</v>
      </c>
      <c r="O656" s="85">
        <v>0.70830000000000004</v>
      </c>
      <c r="P656" s="85">
        <v>0.57169999999999999</v>
      </c>
      <c r="Q656" s="85">
        <v>0.61860000000000004</v>
      </c>
      <c r="R656" s="85">
        <v>0.57869999999999999</v>
      </c>
      <c r="S656" s="85">
        <v>0.66759999999999997</v>
      </c>
      <c r="T656" s="2">
        <f t="shared" si="20"/>
        <v>0.6</v>
      </c>
      <c r="U656" s="1">
        <f t="shared" si="21"/>
        <v>1</v>
      </c>
    </row>
    <row r="657" spans="1:21" x14ac:dyDescent="0.25">
      <c r="A657" s="92">
        <v>11262</v>
      </c>
      <c r="B657" s="83" t="s">
        <v>958</v>
      </c>
      <c r="C657" s="85" t="s">
        <v>3110</v>
      </c>
      <c r="D657" s="86">
        <v>2643</v>
      </c>
      <c r="E657" s="85">
        <v>148</v>
      </c>
      <c r="F657" s="87">
        <v>1804.9354000000001</v>
      </c>
      <c r="G657" s="90">
        <v>0.72340000000000004</v>
      </c>
      <c r="H657" s="85">
        <v>0.73470000000000002</v>
      </c>
      <c r="I657" s="85">
        <v>0.63039999999999996</v>
      </c>
      <c r="J657" s="85">
        <v>0.58989999999999998</v>
      </c>
      <c r="K657" s="85">
        <v>0.64410000000000001</v>
      </c>
      <c r="L657" s="85">
        <v>0.61970000000000003</v>
      </c>
      <c r="M657" s="85">
        <v>0.77780000000000005</v>
      </c>
      <c r="N657" s="85">
        <v>0.66839999999999999</v>
      </c>
      <c r="O657" s="85">
        <v>0.72699999999999998</v>
      </c>
      <c r="P657" s="85">
        <v>0.70109999999999995</v>
      </c>
      <c r="Q657" s="85">
        <v>0.85540000000000005</v>
      </c>
      <c r="R657" s="85">
        <v>0.85560000000000003</v>
      </c>
      <c r="S657" s="85">
        <v>0.84199999999999997</v>
      </c>
      <c r="T657" s="2">
        <f t="shared" si="20"/>
        <v>0.6</v>
      </c>
      <c r="U657" s="1">
        <f t="shared" si="21"/>
        <v>1</v>
      </c>
    </row>
    <row r="658" spans="1:21" x14ac:dyDescent="0.25">
      <c r="A658" s="92">
        <v>11263</v>
      </c>
      <c r="B658" s="83" t="s">
        <v>958</v>
      </c>
      <c r="C658" s="85" t="s">
        <v>3111</v>
      </c>
      <c r="D658" s="86">
        <v>2355</v>
      </c>
      <c r="E658" s="85">
        <v>3</v>
      </c>
      <c r="F658" s="87">
        <v>1635.6867</v>
      </c>
      <c r="G658" s="90">
        <v>0.69540000000000002</v>
      </c>
      <c r="H658" s="85">
        <v>0.69599999999999995</v>
      </c>
      <c r="I658" s="85">
        <v>0.69540000000000002</v>
      </c>
      <c r="J658" s="85">
        <v>0.81259999999999999</v>
      </c>
      <c r="K658" s="85">
        <v>0.75029999999999997</v>
      </c>
      <c r="L658" s="85">
        <v>0.71889999999999998</v>
      </c>
      <c r="M658" s="85">
        <v>0.73699999999999999</v>
      </c>
      <c r="N658" s="85">
        <v>0.69310000000000005</v>
      </c>
      <c r="O658" s="85">
        <v>0.72299999999999998</v>
      </c>
      <c r="P658" s="85">
        <v>0.61870000000000003</v>
      </c>
      <c r="Q658" s="85">
        <v>0.61509999999999998</v>
      </c>
      <c r="R658" s="85">
        <v>0.67689999999999995</v>
      </c>
      <c r="S658" s="85">
        <v>0.67130000000000001</v>
      </c>
      <c r="T658" s="2">
        <f t="shared" si="20"/>
        <v>0.6</v>
      </c>
      <c r="U658" s="1">
        <f t="shared" si="21"/>
        <v>1</v>
      </c>
    </row>
    <row r="659" spans="1:21" x14ac:dyDescent="0.25">
      <c r="A659" s="92">
        <v>11456</v>
      </c>
      <c r="B659" s="83" t="s">
        <v>961</v>
      </c>
      <c r="C659" s="85" t="s">
        <v>3112</v>
      </c>
      <c r="D659" s="86">
        <v>8283</v>
      </c>
      <c r="E659" s="85">
        <v>21</v>
      </c>
      <c r="F659" s="87">
        <v>7222.0434999999998</v>
      </c>
      <c r="G659" s="90">
        <v>0.87409999999999999</v>
      </c>
      <c r="H659" s="85">
        <v>0.89400000000000002</v>
      </c>
      <c r="I659" s="85">
        <v>0.71260000000000001</v>
      </c>
      <c r="J659" s="85">
        <v>0.84570000000000001</v>
      </c>
      <c r="K659" s="85">
        <v>0.86519999999999997</v>
      </c>
      <c r="L659" s="85">
        <v>0.89680000000000004</v>
      </c>
      <c r="M659" s="85">
        <v>0.88349999999999995</v>
      </c>
      <c r="N659" s="85">
        <v>0.80620000000000003</v>
      </c>
      <c r="O659" s="85">
        <v>0.92920000000000003</v>
      </c>
      <c r="P659" s="85">
        <v>0.80330000000000001</v>
      </c>
      <c r="Q659" s="85">
        <v>0.88549999999999995</v>
      </c>
      <c r="R659" s="85">
        <v>0.95499999999999996</v>
      </c>
      <c r="S659" s="85">
        <v>0.99850000000000005</v>
      </c>
      <c r="T659" s="2">
        <f t="shared" si="20"/>
        <v>0.8</v>
      </c>
      <c r="U659" s="1">
        <f t="shared" si="21"/>
        <v>1</v>
      </c>
    </row>
    <row r="660" spans="1:21" x14ac:dyDescent="0.25">
      <c r="A660" s="92">
        <v>11631</v>
      </c>
      <c r="B660" s="83" t="s">
        <v>958</v>
      </c>
      <c r="C660" s="85" t="s">
        <v>3113</v>
      </c>
      <c r="D660" s="86">
        <v>3034</v>
      </c>
      <c r="E660" s="85">
        <v>9</v>
      </c>
      <c r="F660" s="87">
        <v>1853.0383999999999</v>
      </c>
      <c r="G660" s="90">
        <v>0.61260000000000003</v>
      </c>
      <c r="H660" s="85">
        <v>0.81620000000000004</v>
      </c>
      <c r="I660" s="85">
        <v>0.65039999999999998</v>
      </c>
      <c r="J660" s="85">
        <v>0.63680000000000003</v>
      </c>
      <c r="K660" s="85">
        <v>0.45300000000000001</v>
      </c>
      <c r="L660" s="85">
        <v>0.54790000000000005</v>
      </c>
      <c r="M660" s="85">
        <v>0.56950000000000001</v>
      </c>
      <c r="N660" s="85">
        <v>0.67810000000000004</v>
      </c>
      <c r="O660" s="85">
        <v>0.5806</v>
      </c>
      <c r="P660" s="85">
        <v>0.59650000000000003</v>
      </c>
      <c r="Q660" s="85">
        <v>0.57740000000000002</v>
      </c>
      <c r="R660" s="85">
        <v>0.6643</v>
      </c>
      <c r="S660" s="85">
        <v>0.59389999999999998</v>
      </c>
      <c r="T660" s="2">
        <f t="shared" si="20"/>
        <v>0.6</v>
      </c>
      <c r="U660" s="1">
        <f t="shared" si="21"/>
        <v>1</v>
      </c>
    </row>
    <row r="661" spans="1:21" x14ac:dyDescent="0.25">
      <c r="A661" s="92">
        <v>27978</v>
      </c>
      <c r="B661" s="83" t="s">
        <v>980</v>
      </c>
      <c r="C661" s="85" t="s">
        <v>3114</v>
      </c>
      <c r="D661" s="85">
        <v>0</v>
      </c>
      <c r="E661" s="85">
        <v>0</v>
      </c>
      <c r="F661" s="85">
        <v>0</v>
      </c>
      <c r="G661" s="143">
        <f>VLOOKUP($A661,ข้อมูลพื้นฐานรพ_สป_ณสค61!$C$2:$S$897,12,0)</f>
        <v>0</v>
      </c>
      <c r="H661" s="85">
        <v>0</v>
      </c>
      <c r="I661" s="85">
        <v>0</v>
      </c>
      <c r="J661" s="85">
        <v>0</v>
      </c>
      <c r="K661" s="85">
        <v>0</v>
      </c>
      <c r="L661" s="85">
        <v>0</v>
      </c>
      <c r="M661" s="85">
        <v>0</v>
      </c>
      <c r="N661" s="85">
        <v>0</v>
      </c>
      <c r="O661" s="85">
        <v>0</v>
      </c>
      <c r="P661" s="85">
        <v>0</v>
      </c>
      <c r="Q661" s="85">
        <v>0</v>
      </c>
      <c r="R661" s="85">
        <v>0</v>
      </c>
      <c r="S661" s="85">
        <v>0</v>
      </c>
      <c r="T661" s="2">
        <f t="shared" si="20"/>
        <v>0.6</v>
      </c>
      <c r="U661" s="1">
        <f t="shared" si="21"/>
        <v>0</v>
      </c>
    </row>
    <row r="662" spans="1:21" x14ac:dyDescent="0.25">
      <c r="A662" s="92">
        <v>27979</v>
      </c>
      <c r="B662" s="83" t="s">
        <v>980</v>
      </c>
      <c r="C662" s="85" t="s">
        <v>3115</v>
      </c>
      <c r="D662" s="85">
        <v>0</v>
      </c>
      <c r="E662" s="85">
        <v>0</v>
      </c>
      <c r="F662" s="85">
        <v>0</v>
      </c>
      <c r="G662" s="143">
        <f>VLOOKUP($A662,ข้อมูลพื้นฐานรพ_สป_ณสค61!$C$2:$S$897,12,0)</f>
        <v>0</v>
      </c>
      <c r="H662" s="85">
        <v>0</v>
      </c>
      <c r="I662" s="85">
        <v>0</v>
      </c>
      <c r="J662" s="85">
        <v>0</v>
      </c>
      <c r="K662" s="85">
        <v>0</v>
      </c>
      <c r="L662" s="85">
        <v>0</v>
      </c>
      <c r="M662" s="85">
        <v>0</v>
      </c>
      <c r="N662" s="85">
        <v>0</v>
      </c>
      <c r="O662" s="85">
        <v>0</v>
      </c>
      <c r="P662" s="85">
        <v>0</v>
      </c>
      <c r="Q662" s="85">
        <v>0</v>
      </c>
      <c r="R662" s="85">
        <v>0</v>
      </c>
      <c r="S662" s="85">
        <v>0</v>
      </c>
      <c r="T662" s="2">
        <f t="shared" si="20"/>
        <v>0.6</v>
      </c>
      <c r="U662" s="1">
        <f t="shared" si="21"/>
        <v>0</v>
      </c>
    </row>
    <row r="663" spans="1:21" x14ac:dyDescent="0.25">
      <c r="A663" s="92">
        <v>27980</v>
      </c>
      <c r="B663" s="83" t="s">
        <v>980</v>
      </c>
      <c r="C663" s="85" t="s">
        <v>3116</v>
      </c>
      <c r="D663" s="85">
        <v>0</v>
      </c>
      <c r="E663" s="85">
        <v>0</v>
      </c>
      <c r="F663" s="85">
        <v>0</v>
      </c>
      <c r="G663" s="143">
        <f>VLOOKUP($A663,ข้อมูลพื้นฐานรพ_สป_ณสค61!$C$2:$S$897,12,0)</f>
        <v>0</v>
      </c>
      <c r="H663" s="85">
        <v>0</v>
      </c>
      <c r="I663" s="85">
        <v>0</v>
      </c>
      <c r="J663" s="85">
        <v>0</v>
      </c>
      <c r="K663" s="85">
        <v>0</v>
      </c>
      <c r="L663" s="85">
        <v>0</v>
      </c>
      <c r="M663" s="85">
        <v>0</v>
      </c>
      <c r="N663" s="85">
        <v>0</v>
      </c>
      <c r="O663" s="85">
        <v>0</v>
      </c>
      <c r="P663" s="85">
        <v>0</v>
      </c>
      <c r="Q663" s="85">
        <v>0</v>
      </c>
      <c r="R663" s="85">
        <v>0</v>
      </c>
      <c r="S663" s="85">
        <v>0</v>
      </c>
      <c r="T663" s="2">
        <f t="shared" si="20"/>
        <v>0.6</v>
      </c>
      <c r="U663" s="1">
        <f t="shared" si="21"/>
        <v>0</v>
      </c>
    </row>
    <row r="664" spans="1:21" x14ac:dyDescent="0.25">
      <c r="A664" s="92">
        <v>10727</v>
      </c>
      <c r="B664" s="83" t="s">
        <v>1013</v>
      </c>
      <c r="C664" s="85" t="s">
        <v>3052</v>
      </c>
      <c r="D664" s="86">
        <v>31494</v>
      </c>
      <c r="E664" s="85">
        <v>16</v>
      </c>
      <c r="F664" s="87">
        <v>39706.701099999998</v>
      </c>
      <c r="G664" s="90">
        <v>1.2614000000000001</v>
      </c>
      <c r="H664" s="85">
        <v>1.2771999999999999</v>
      </c>
      <c r="I664" s="85">
        <v>1.2188000000000001</v>
      </c>
      <c r="J664" s="85">
        <v>1.2881</v>
      </c>
      <c r="K664" s="85">
        <v>1.3031999999999999</v>
      </c>
      <c r="L664" s="85">
        <v>1.3107</v>
      </c>
      <c r="M664" s="85">
        <v>1.3653999999999999</v>
      </c>
      <c r="N664" s="85">
        <v>1.2346999999999999</v>
      </c>
      <c r="O664" s="85">
        <v>1.302</v>
      </c>
      <c r="P664" s="85">
        <v>1.2181</v>
      </c>
      <c r="Q664" s="85">
        <v>1.1134999999999999</v>
      </c>
      <c r="R664" s="85">
        <v>1.123</v>
      </c>
      <c r="S664" s="85">
        <v>1.304</v>
      </c>
      <c r="T664" s="2">
        <f t="shared" si="20"/>
        <v>1.2</v>
      </c>
      <c r="U664" s="1">
        <f t="shared" si="21"/>
        <v>1</v>
      </c>
    </row>
    <row r="665" spans="1:21" x14ac:dyDescent="0.25">
      <c r="A665" s="92">
        <v>11264</v>
      </c>
      <c r="B665" s="83" t="s">
        <v>958</v>
      </c>
      <c r="C665" s="85" t="s">
        <v>3053</v>
      </c>
      <c r="D665" s="86">
        <v>4874</v>
      </c>
      <c r="E665" s="85">
        <v>2</v>
      </c>
      <c r="F665" s="87">
        <v>3570.2952</v>
      </c>
      <c r="G665" s="90">
        <v>0.73280000000000001</v>
      </c>
      <c r="H665" s="85">
        <v>0.65920000000000001</v>
      </c>
      <c r="I665" s="85">
        <v>0.69889999999999997</v>
      </c>
      <c r="J665" s="85">
        <v>0.71689999999999998</v>
      </c>
      <c r="K665" s="85">
        <v>0.95199999999999996</v>
      </c>
      <c r="L665" s="85">
        <v>0.6925</v>
      </c>
      <c r="M665" s="85">
        <v>0.74629999999999996</v>
      </c>
      <c r="N665" s="85">
        <v>0.77800000000000002</v>
      </c>
      <c r="O665" s="85">
        <v>0.6744</v>
      </c>
      <c r="P665" s="85">
        <v>0.64459999999999995</v>
      </c>
      <c r="Q665" s="85">
        <v>0.70579999999999998</v>
      </c>
      <c r="R665" s="85">
        <v>0.74099999999999999</v>
      </c>
      <c r="S665" s="85">
        <v>0.65180000000000005</v>
      </c>
      <c r="T665" s="2">
        <f t="shared" si="20"/>
        <v>0.6</v>
      </c>
      <c r="U665" s="1">
        <f t="shared" si="21"/>
        <v>1</v>
      </c>
    </row>
    <row r="666" spans="1:21" x14ac:dyDescent="0.25">
      <c r="A666" s="92">
        <v>11265</v>
      </c>
      <c r="B666" s="83" t="s">
        <v>961</v>
      </c>
      <c r="C666" s="85" t="s">
        <v>3054</v>
      </c>
      <c r="D666" s="86">
        <v>14546</v>
      </c>
      <c r="E666" s="85">
        <v>109</v>
      </c>
      <c r="F666" s="87">
        <v>12502.013199999999</v>
      </c>
      <c r="G666" s="90">
        <v>0.86599999999999999</v>
      </c>
      <c r="H666" s="85">
        <v>0.81130000000000002</v>
      </c>
      <c r="I666" s="85">
        <v>0.97499999999999998</v>
      </c>
      <c r="J666" s="85">
        <v>0.92359999999999998</v>
      </c>
      <c r="K666" s="85">
        <v>0.86119999999999997</v>
      </c>
      <c r="L666" s="85">
        <v>0.79320000000000002</v>
      </c>
      <c r="M666" s="85">
        <v>0.89690000000000003</v>
      </c>
      <c r="N666" s="85">
        <v>0</v>
      </c>
      <c r="O666" s="85">
        <v>0.75170000000000003</v>
      </c>
      <c r="P666" s="85">
        <v>0.8881</v>
      </c>
      <c r="Q666" s="85">
        <v>0.88929999999999998</v>
      </c>
      <c r="R666" s="85">
        <v>0.84860000000000002</v>
      </c>
      <c r="S666" s="85">
        <v>0.81730000000000003</v>
      </c>
      <c r="T666" s="2">
        <f t="shared" si="20"/>
        <v>0.8</v>
      </c>
      <c r="U666" s="1">
        <f t="shared" si="21"/>
        <v>1</v>
      </c>
    </row>
    <row r="667" spans="1:21" x14ac:dyDescent="0.25">
      <c r="A667" s="92">
        <v>11266</v>
      </c>
      <c r="B667" s="83" t="s">
        <v>961</v>
      </c>
      <c r="C667" s="85" t="s">
        <v>3055</v>
      </c>
      <c r="D667" s="86">
        <v>13215</v>
      </c>
      <c r="E667" s="85">
        <v>227</v>
      </c>
      <c r="F667" s="87">
        <v>14064.6487</v>
      </c>
      <c r="G667" s="90">
        <v>1.0829</v>
      </c>
      <c r="H667" s="85">
        <v>1.1028</v>
      </c>
      <c r="I667" s="85">
        <v>1.0274000000000001</v>
      </c>
      <c r="J667" s="85">
        <v>1.1153999999999999</v>
      </c>
      <c r="K667" s="85">
        <v>1.0354000000000001</v>
      </c>
      <c r="L667" s="85">
        <v>1.0299</v>
      </c>
      <c r="M667" s="85">
        <v>1.0258</v>
      </c>
      <c r="N667" s="85">
        <v>1.0559000000000001</v>
      </c>
      <c r="O667" s="85">
        <v>1.1344000000000001</v>
      </c>
      <c r="P667" s="85">
        <v>1.0986</v>
      </c>
      <c r="Q667" s="85">
        <v>0</v>
      </c>
      <c r="R667" s="85">
        <v>1.1652</v>
      </c>
      <c r="S667" s="85">
        <v>0</v>
      </c>
      <c r="T667" s="2">
        <f t="shared" si="20"/>
        <v>0.8</v>
      </c>
      <c r="U667" s="1">
        <f t="shared" si="21"/>
        <v>1</v>
      </c>
    </row>
    <row r="668" spans="1:21" x14ac:dyDescent="0.25">
      <c r="A668" s="92">
        <v>11267</v>
      </c>
      <c r="B668" s="83" t="s">
        <v>958</v>
      </c>
      <c r="C668" s="85" t="s">
        <v>3056</v>
      </c>
      <c r="D668" s="86">
        <v>3165</v>
      </c>
      <c r="E668" s="85">
        <v>0</v>
      </c>
      <c r="F668" s="87">
        <v>2060.0300999999999</v>
      </c>
      <c r="G668" s="90">
        <v>0.65090000000000003</v>
      </c>
      <c r="H668" s="85">
        <v>0.61629999999999996</v>
      </c>
      <c r="I668" s="85">
        <v>0.60450000000000004</v>
      </c>
      <c r="J668" s="85">
        <v>0.72219999999999995</v>
      </c>
      <c r="K668" s="85">
        <v>0.66739999999999999</v>
      </c>
      <c r="L668" s="85">
        <v>0.65720000000000001</v>
      </c>
      <c r="M668" s="85">
        <v>0.61370000000000002</v>
      </c>
      <c r="N668" s="85">
        <v>0.6421</v>
      </c>
      <c r="O668" s="85">
        <v>0.73519999999999996</v>
      </c>
      <c r="P668" s="85">
        <v>0.6734</v>
      </c>
      <c r="Q668" s="85">
        <v>0.65990000000000004</v>
      </c>
      <c r="R668" s="85">
        <v>0.60089999999999999</v>
      </c>
      <c r="S668" s="85">
        <v>0.64319999999999999</v>
      </c>
      <c r="T668" s="2">
        <f t="shared" si="20"/>
        <v>0.6</v>
      </c>
      <c r="U668" s="1">
        <f t="shared" si="21"/>
        <v>1</v>
      </c>
    </row>
    <row r="669" spans="1:21" x14ac:dyDescent="0.25">
      <c r="A669" s="92">
        <v>11268</v>
      </c>
      <c r="B669" s="83" t="s">
        <v>954</v>
      </c>
      <c r="C669" s="85" t="s">
        <v>3057</v>
      </c>
      <c r="D669" s="86">
        <v>8364</v>
      </c>
      <c r="E669" s="85">
        <v>5</v>
      </c>
      <c r="F669" s="87">
        <v>5708.4915000000001</v>
      </c>
      <c r="G669" s="90">
        <v>0.68289999999999995</v>
      </c>
      <c r="H669" s="85">
        <v>0.63829999999999998</v>
      </c>
      <c r="I669" s="85">
        <v>0.75439999999999996</v>
      </c>
      <c r="J669" s="85">
        <v>0.74539999999999995</v>
      </c>
      <c r="K669" s="85">
        <v>0.71009999999999995</v>
      </c>
      <c r="L669" s="85">
        <v>0.67569999999999997</v>
      </c>
      <c r="M669" s="85">
        <v>0.6986</v>
      </c>
      <c r="N669" s="85">
        <v>0.70760000000000001</v>
      </c>
      <c r="O669" s="85">
        <v>0.68530000000000002</v>
      </c>
      <c r="P669" s="85">
        <v>0.67769999999999997</v>
      </c>
      <c r="Q669" s="85">
        <v>0.6643</v>
      </c>
      <c r="R669" s="85">
        <v>0.66300000000000003</v>
      </c>
      <c r="S669" s="85">
        <v>0.62090000000000001</v>
      </c>
      <c r="T669" s="2">
        <f t="shared" si="20"/>
        <v>0.6</v>
      </c>
      <c r="U669" s="1">
        <f t="shared" si="21"/>
        <v>1</v>
      </c>
    </row>
    <row r="670" spans="1:21" x14ac:dyDescent="0.25">
      <c r="A670" s="92">
        <v>11269</v>
      </c>
      <c r="B670" s="83" t="s">
        <v>958</v>
      </c>
      <c r="C670" s="85" t="s">
        <v>3058</v>
      </c>
      <c r="D670" s="86">
        <v>7456</v>
      </c>
      <c r="E670" s="85">
        <v>12</v>
      </c>
      <c r="F670" s="87">
        <v>5219.9218000000001</v>
      </c>
      <c r="G670" s="90">
        <v>0.70120000000000005</v>
      </c>
      <c r="H670" s="85">
        <v>0.70660000000000001</v>
      </c>
      <c r="I670" s="85">
        <v>0.7661</v>
      </c>
      <c r="J670" s="85">
        <v>0.69189999999999996</v>
      </c>
      <c r="K670" s="85">
        <v>0.69550000000000001</v>
      </c>
      <c r="L670" s="85">
        <v>0.70399999999999996</v>
      </c>
      <c r="M670" s="85">
        <v>0.72819999999999996</v>
      </c>
      <c r="N670" s="85">
        <v>0.72650000000000003</v>
      </c>
      <c r="O670" s="85">
        <v>0.71509999999999996</v>
      </c>
      <c r="P670" s="85">
        <v>0.67120000000000002</v>
      </c>
      <c r="Q670" s="85">
        <v>0.65580000000000005</v>
      </c>
      <c r="R670" s="85">
        <v>0.66379999999999995</v>
      </c>
      <c r="S670" s="85">
        <v>0</v>
      </c>
      <c r="T670" s="2">
        <f t="shared" si="20"/>
        <v>0.6</v>
      </c>
      <c r="U670" s="1">
        <f t="shared" si="21"/>
        <v>1</v>
      </c>
    </row>
    <row r="671" spans="1:21" x14ac:dyDescent="0.25">
      <c r="A671" s="92">
        <v>11270</v>
      </c>
      <c r="B671" s="83" t="s">
        <v>980</v>
      </c>
      <c r="C671" s="85" t="s">
        <v>3059</v>
      </c>
      <c r="D671" s="86">
        <v>1283</v>
      </c>
      <c r="E671" s="85">
        <v>10</v>
      </c>
      <c r="F671" s="85">
        <v>698.17460000000005</v>
      </c>
      <c r="G671" s="90">
        <v>0.5484</v>
      </c>
      <c r="H671" s="85">
        <v>0.58740000000000003</v>
      </c>
      <c r="I671" s="85">
        <v>0.55589999999999995</v>
      </c>
      <c r="J671" s="85">
        <v>0.63660000000000005</v>
      </c>
      <c r="K671" s="85">
        <v>0.57269999999999999</v>
      </c>
      <c r="L671" s="85">
        <v>0.63570000000000004</v>
      </c>
      <c r="M671" s="85">
        <v>0.56340000000000001</v>
      </c>
      <c r="N671" s="85">
        <v>0.55220000000000002</v>
      </c>
      <c r="O671" s="85">
        <v>0.4793</v>
      </c>
      <c r="P671" s="85">
        <v>0.48459999999999998</v>
      </c>
      <c r="Q671" s="85">
        <v>0.53129999999999999</v>
      </c>
      <c r="R671" s="85">
        <v>0.54220000000000002</v>
      </c>
      <c r="S671" s="85">
        <v>0.54649999999999999</v>
      </c>
      <c r="T671" s="2">
        <f t="shared" si="20"/>
        <v>0.6</v>
      </c>
      <c r="U671" s="1">
        <f t="shared" si="21"/>
        <v>0</v>
      </c>
    </row>
    <row r="672" spans="1:21" x14ac:dyDescent="0.25">
      <c r="A672" s="92">
        <v>11271</v>
      </c>
      <c r="B672" s="83" t="s">
        <v>958</v>
      </c>
      <c r="C672" s="85" t="s">
        <v>3060</v>
      </c>
      <c r="D672" s="86">
        <v>2762</v>
      </c>
      <c r="E672" s="85">
        <v>7</v>
      </c>
      <c r="F672" s="87">
        <v>1831.9121</v>
      </c>
      <c r="G672" s="90">
        <v>0.66490000000000005</v>
      </c>
      <c r="H672" s="85">
        <v>0.66339999999999999</v>
      </c>
      <c r="I672" s="85">
        <v>0.75380000000000003</v>
      </c>
      <c r="J672" s="85">
        <v>0.6835</v>
      </c>
      <c r="K672" s="85">
        <v>0.69599999999999995</v>
      </c>
      <c r="L672" s="85">
        <v>0.77059999999999995</v>
      </c>
      <c r="M672" s="85">
        <v>0.67390000000000005</v>
      </c>
      <c r="N672" s="85">
        <v>0.64649999999999996</v>
      </c>
      <c r="O672" s="85">
        <v>0.73450000000000004</v>
      </c>
      <c r="P672" s="85">
        <v>0.58389999999999997</v>
      </c>
      <c r="Q672" s="85">
        <v>0.62209999999999999</v>
      </c>
      <c r="R672" s="85">
        <v>0.58309999999999995</v>
      </c>
      <c r="S672" s="85">
        <v>0.63929999999999998</v>
      </c>
      <c r="T672" s="2">
        <f t="shared" si="20"/>
        <v>0.6</v>
      </c>
      <c r="U672" s="1">
        <f t="shared" si="21"/>
        <v>1</v>
      </c>
    </row>
    <row r="673" spans="1:21" x14ac:dyDescent="0.25">
      <c r="A673" s="92">
        <v>11272</v>
      </c>
      <c r="B673" s="83" t="s">
        <v>958</v>
      </c>
      <c r="C673" s="85" t="s">
        <v>3061</v>
      </c>
      <c r="D673" s="86">
        <v>3901</v>
      </c>
      <c r="E673" s="85">
        <v>1</v>
      </c>
      <c r="F673" s="87">
        <v>1825.3568</v>
      </c>
      <c r="G673" s="90">
        <v>0.46800000000000003</v>
      </c>
      <c r="H673" s="85">
        <v>0.4602</v>
      </c>
      <c r="I673" s="85">
        <v>0.4516</v>
      </c>
      <c r="J673" s="85">
        <v>0.46389999999999998</v>
      </c>
      <c r="K673" s="85">
        <v>0.54320000000000002</v>
      </c>
      <c r="L673" s="85">
        <v>0.5494</v>
      </c>
      <c r="M673" s="85">
        <v>0.54949999999999999</v>
      </c>
      <c r="N673" s="85">
        <v>0.57279999999999998</v>
      </c>
      <c r="O673" s="85">
        <v>0.57699999999999996</v>
      </c>
      <c r="P673" s="85">
        <v>8.5000000000000006E-3</v>
      </c>
      <c r="Q673" s="85">
        <v>0.51180000000000003</v>
      </c>
      <c r="R673" s="85">
        <v>0.51629999999999998</v>
      </c>
      <c r="S673" s="85">
        <v>0.46100000000000002</v>
      </c>
      <c r="T673" s="2">
        <f t="shared" si="20"/>
        <v>0.6</v>
      </c>
      <c r="U673" s="1">
        <f t="shared" si="21"/>
        <v>0</v>
      </c>
    </row>
    <row r="674" spans="1:21" x14ac:dyDescent="0.25">
      <c r="A674" s="92">
        <v>11457</v>
      </c>
      <c r="B674" s="83" t="s">
        <v>954</v>
      </c>
      <c r="C674" s="85" t="s">
        <v>3062</v>
      </c>
      <c r="D674" s="86">
        <v>8682</v>
      </c>
      <c r="E674" s="85">
        <v>30</v>
      </c>
      <c r="F674" s="87">
        <v>6031.4745000000003</v>
      </c>
      <c r="G674" s="90">
        <v>0.69710000000000005</v>
      </c>
      <c r="H674" s="85">
        <v>0.77649999999999997</v>
      </c>
      <c r="I674" s="85">
        <v>0.76790000000000003</v>
      </c>
      <c r="J674" s="85">
        <v>0.871</v>
      </c>
      <c r="K674" s="85">
        <v>0.66310000000000002</v>
      </c>
      <c r="L674" s="85">
        <v>0.66259999999999997</v>
      </c>
      <c r="M674" s="85">
        <v>0.66049999999999998</v>
      </c>
      <c r="N674" s="85">
        <v>0.75600000000000001</v>
      </c>
      <c r="O674" s="85">
        <v>0.68730000000000002</v>
      </c>
      <c r="P674" s="85">
        <v>0.63529999999999998</v>
      </c>
      <c r="Q674" s="85">
        <v>0.70740000000000003</v>
      </c>
      <c r="R674" s="85">
        <v>0.66010000000000002</v>
      </c>
      <c r="S674" s="85">
        <v>0.57509999999999994</v>
      </c>
      <c r="T674" s="2">
        <f t="shared" si="20"/>
        <v>0.6</v>
      </c>
      <c r="U674" s="1">
        <f t="shared" si="21"/>
        <v>1</v>
      </c>
    </row>
    <row r="675" spans="1:21" x14ac:dyDescent="0.25">
      <c r="A675" s="92">
        <v>10677</v>
      </c>
      <c r="B675" s="83" t="s">
        <v>950</v>
      </c>
      <c r="C675" s="85" t="s">
        <v>3188</v>
      </c>
      <c r="D675" s="86">
        <v>41270</v>
      </c>
      <c r="E675" s="85">
        <v>52</v>
      </c>
      <c r="F675" s="87">
        <v>70627.955799999996</v>
      </c>
      <c r="G675" s="90">
        <v>1.7135</v>
      </c>
      <c r="H675" s="85">
        <v>1.7602</v>
      </c>
      <c r="I675" s="85">
        <v>1.736</v>
      </c>
      <c r="J675" s="85">
        <v>1.8090999999999999</v>
      </c>
      <c r="K675" s="85">
        <v>1.6276999999999999</v>
      </c>
      <c r="L675" s="85">
        <v>1.6294999999999999</v>
      </c>
      <c r="M675" s="85">
        <v>1.7374000000000001</v>
      </c>
      <c r="N675" s="85">
        <v>1.7468999999999999</v>
      </c>
      <c r="O675" s="85">
        <v>1.7674000000000001</v>
      </c>
      <c r="P675" s="85">
        <v>1.681</v>
      </c>
      <c r="Q675" s="85">
        <v>1.6828000000000001</v>
      </c>
      <c r="R675" s="85">
        <v>1.6597999999999999</v>
      </c>
      <c r="S675" s="85">
        <v>1.708</v>
      </c>
      <c r="T675" s="2">
        <f t="shared" si="20"/>
        <v>1.6</v>
      </c>
      <c r="U675" s="1">
        <f t="shared" si="21"/>
        <v>1</v>
      </c>
    </row>
    <row r="676" spans="1:21" x14ac:dyDescent="0.25">
      <c r="A676" s="92">
        <v>10728</v>
      </c>
      <c r="B676" s="83" t="s">
        <v>987</v>
      </c>
      <c r="C676" s="85" t="s">
        <v>3189</v>
      </c>
      <c r="D676" s="86">
        <v>13345</v>
      </c>
      <c r="E676" s="85">
        <v>97</v>
      </c>
      <c r="F676" s="87">
        <v>13304.126899999999</v>
      </c>
      <c r="G676" s="90">
        <v>1.0042</v>
      </c>
      <c r="H676" s="85">
        <v>1.0638000000000001</v>
      </c>
      <c r="I676" s="85">
        <v>1.0598000000000001</v>
      </c>
      <c r="J676" s="85">
        <v>1.1193</v>
      </c>
      <c r="K676" s="85">
        <v>1.0603</v>
      </c>
      <c r="L676" s="85">
        <v>1.0259</v>
      </c>
      <c r="M676" s="85">
        <v>0.98939999999999995</v>
      </c>
      <c r="N676" s="85">
        <v>1.0871</v>
      </c>
      <c r="O676" s="85">
        <v>0.93189999999999995</v>
      </c>
      <c r="P676" s="85">
        <v>1.0505</v>
      </c>
      <c r="Q676" s="85">
        <v>0.99839999999999995</v>
      </c>
      <c r="R676" s="85">
        <v>0.90690000000000004</v>
      </c>
      <c r="S676" s="85">
        <v>0.76470000000000005</v>
      </c>
      <c r="T676" s="2">
        <f t="shared" si="20"/>
        <v>1</v>
      </c>
      <c r="U676" s="1">
        <f t="shared" si="21"/>
        <v>1</v>
      </c>
    </row>
    <row r="677" spans="1:21" x14ac:dyDescent="0.25">
      <c r="A677" s="92">
        <v>10729</v>
      </c>
      <c r="B677" s="83" t="s">
        <v>1013</v>
      </c>
      <c r="C677" s="85" t="s">
        <v>3190</v>
      </c>
      <c r="D677" s="86">
        <v>18627</v>
      </c>
      <c r="E677" s="85">
        <v>235</v>
      </c>
      <c r="F677" s="87">
        <v>19737.279399999999</v>
      </c>
      <c r="G677" s="90">
        <v>1.0730999999999999</v>
      </c>
      <c r="H677" s="85">
        <v>1.0421</v>
      </c>
      <c r="I677" s="85">
        <v>1.1552</v>
      </c>
      <c r="J677" s="85">
        <v>1.1740999999999999</v>
      </c>
      <c r="K677" s="85">
        <v>0.95920000000000005</v>
      </c>
      <c r="L677" s="85">
        <v>1.141</v>
      </c>
      <c r="M677" s="85">
        <v>1.117</v>
      </c>
      <c r="N677" s="85">
        <v>0.97729999999999995</v>
      </c>
      <c r="O677" s="85">
        <v>1.1592</v>
      </c>
      <c r="P677" s="85">
        <v>1.0429999999999999</v>
      </c>
      <c r="Q677" s="85">
        <v>1.0819000000000001</v>
      </c>
      <c r="R677" s="85">
        <v>1.0333000000000001</v>
      </c>
      <c r="S677" s="85">
        <v>1.012</v>
      </c>
      <c r="T677" s="2">
        <f t="shared" si="20"/>
        <v>1.2</v>
      </c>
      <c r="U677" s="1">
        <f t="shared" si="21"/>
        <v>0</v>
      </c>
    </row>
    <row r="678" spans="1:21" x14ac:dyDescent="0.25">
      <c r="A678" s="92">
        <v>10730</v>
      </c>
      <c r="B678" s="83" t="s">
        <v>987</v>
      </c>
      <c r="C678" s="85" t="s">
        <v>3191</v>
      </c>
      <c r="D678" s="86">
        <v>15455</v>
      </c>
      <c r="E678" s="85">
        <v>0</v>
      </c>
      <c r="F678" s="87">
        <v>17755.773099999999</v>
      </c>
      <c r="G678" s="90">
        <v>1.1489</v>
      </c>
      <c r="H678" s="85">
        <v>1.1383000000000001</v>
      </c>
      <c r="I678" s="85">
        <v>1.2051000000000001</v>
      </c>
      <c r="J678" s="85">
        <v>1.1883999999999999</v>
      </c>
      <c r="K678" s="85">
        <v>1.2524</v>
      </c>
      <c r="L678" s="85">
        <v>1.2107000000000001</v>
      </c>
      <c r="M678" s="85">
        <v>1.1288</v>
      </c>
      <c r="N678" s="85">
        <v>1.3277000000000001</v>
      </c>
      <c r="O678" s="85">
        <v>1.0874999999999999</v>
      </c>
      <c r="P678" s="85">
        <v>1.1281000000000001</v>
      </c>
      <c r="Q678" s="85">
        <v>1.0466</v>
      </c>
      <c r="R678" s="85">
        <v>1.1031</v>
      </c>
      <c r="S678" s="85">
        <v>1.0147999999999999</v>
      </c>
      <c r="T678" s="2">
        <f t="shared" si="20"/>
        <v>1</v>
      </c>
      <c r="U678" s="1">
        <f t="shared" si="21"/>
        <v>1</v>
      </c>
    </row>
    <row r="679" spans="1:21" x14ac:dyDescent="0.25">
      <c r="A679" s="92">
        <v>11273</v>
      </c>
      <c r="B679" s="83" t="s">
        <v>958</v>
      </c>
      <c r="C679" s="85" t="s">
        <v>3192</v>
      </c>
      <c r="D679" s="86">
        <v>4370</v>
      </c>
      <c r="E679" s="85">
        <v>12</v>
      </c>
      <c r="F679" s="87">
        <v>1886.4218000000001</v>
      </c>
      <c r="G679" s="90">
        <v>0.43290000000000001</v>
      </c>
      <c r="H679" s="85">
        <v>0.51870000000000005</v>
      </c>
      <c r="I679" s="85">
        <v>0.51719999999999999</v>
      </c>
      <c r="J679" s="85">
        <v>0.38159999999999999</v>
      </c>
      <c r="K679" s="85">
        <v>0.2049</v>
      </c>
      <c r="L679" s="85">
        <v>0.48399999999999999</v>
      </c>
      <c r="M679" s="85">
        <v>0.501</v>
      </c>
      <c r="N679" s="85">
        <v>0.51900000000000002</v>
      </c>
      <c r="O679" s="85">
        <v>0.49199999999999999</v>
      </c>
      <c r="P679" s="85">
        <v>0.49080000000000001</v>
      </c>
      <c r="Q679" s="85">
        <v>0.45619999999999999</v>
      </c>
      <c r="R679" s="85">
        <v>0.18279999999999999</v>
      </c>
      <c r="S679" s="85">
        <v>0.4698</v>
      </c>
      <c r="T679" s="2">
        <f t="shared" si="20"/>
        <v>0.6</v>
      </c>
      <c r="U679" s="1">
        <f t="shared" si="21"/>
        <v>0</v>
      </c>
    </row>
    <row r="680" spans="1:21" x14ac:dyDescent="0.25">
      <c r="A680" s="92">
        <v>11274</v>
      </c>
      <c r="B680" s="83" t="s">
        <v>958</v>
      </c>
      <c r="C680" s="85" t="s">
        <v>3193</v>
      </c>
      <c r="D680" s="86">
        <v>2208</v>
      </c>
      <c r="E680" s="85">
        <v>0</v>
      </c>
      <c r="F680" s="87">
        <v>1336.6511</v>
      </c>
      <c r="G680" s="90">
        <v>0.60540000000000005</v>
      </c>
      <c r="H680" s="85">
        <v>0.57889999999999997</v>
      </c>
      <c r="I680" s="85">
        <v>0.754</v>
      </c>
      <c r="J680" s="85">
        <v>0.53869999999999996</v>
      </c>
      <c r="K680" s="85">
        <v>0.61750000000000005</v>
      </c>
      <c r="L680" s="85">
        <v>0.5927</v>
      </c>
      <c r="M680" s="85">
        <v>0.65949999999999998</v>
      </c>
      <c r="N680" s="85">
        <v>0.62070000000000003</v>
      </c>
      <c r="O680" s="85">
        <v>0.61680000000000001</v>
      </c>
      <c r="P680" s="85">
        <v>0.54090000000000005</v>
      </c>
      <c r="Q680" s="85">
        <v>0.51329999999999998</v>
      </c>
      <c r="R680" s="85">
        <v>0.59540000000000004</v>
      </c>
      <c r="S680" s="85">
        <v>0.64059999999999995</v>
      </c>
      <c r="T680" s="2">
        <f t="shared" si="20"/>
        <v>0.6</v>
      </c>
      <c r="U680" s="1">
        <f t="shared" si="21"/>
        <v>1</v>
      </c>
    </row>
    <row r="681" spans="1:21" x14ac:dyDescent="0.25">
      <c r="A681" s="92">
        <v>11275</v>
      </c>
      <c r="B681" s="83" t="s">
        <v>958</v>
      </c>
      <c r="C681" s="85" t="s">
        <v>3194</v>
      </c>
      <c r="D681" s="86">
        <v>1391</v>
      </c>
      <c r="E681" s="85">
        <v>0</v>
      </c>
      <c r="F681" s="85">
        <v>883.75789999999995</v>
      </c>
      <c r="G681" s="90">
        <v>0.63529999999999998</v>
      </c>
      <c r="H681" s="85">
        <v>0.67479999999999996</v>
      </c>
      <c r="I681" s="85">
        <v>0.64170000000000005</v>
      </c>
      <c r="J681" s="85">
        <v>0.65059999999999996</v>
      </c>
      <c r="K681" s="85">
        <v>0.73839999999999995</v>
      </c>
      <c r="L681" s="85">
        <v>0.57140000000000002</v>
      </c>
      <c r="M681" s="85">
        <v>0.55969999999999998</v>
      </c>
      <c r="N681" s="85">
        <v>0.55159999999999998</v>
      </c>
      <c r="O681" s="85">
        <v>0.65949999999999998</v>
      </c>
      <c r="P681" s="85">
        <v>0.5282</v>
      </c>
      <c r="Q681" s="85">
        <v>0.63670000000000004</v>
      </c>
      <c r="R681" s="85">
        <v>0.77229999999999999</v>
      </c>
      <c r="S681" s="85">
        <v>0.64449999999999996</v>
      </c>
      <c r="T681" s="2">
        <f t="shared" si="20"/>
        <v>0.6</v>
      </c>
      <c r="U681" s="1">
        <f t="shared" si="21"/>
        <v>1</v>
      </c>
    </row>
    <row r="682" spans="1:21" x14ac:dyDescent="0.25">
      <c r="A682" s="92">
        <v>11276</v>
      </c>
      <c r="B682" s="83" t="s">
        <v>958</v>
      </c>
      <c r="C682" s="85" t="s">
        <v>3195</v>
      </c>
      <c r="D682" s="86">
        <v>5767</v>
      </c>
      <c r="E682" s="85">
        <v>24</v>
      </c>
      <c r="F682" s="87">
        <v>3354.6664999999998</v>
      </c>
      <c r="G682" s="90">
        <v>0.58409999999999995</v>
      </c>
      <c r="H682" s="85">
        <v>0.57669999999999999</v>
      </c>
      <c r="I682" s="85">
        <v>0.6391</v>
      </c>
      <c r="J682" s="85">
        <v>0.64190000000000003</v>
      </c>
      <c r="K682" s="85">
        <v>0.59099999999999997</v>
      </c>
      <c r="L682" s="85">
        <v>0.51290000000000002</v>
      </c>
      <c r="M682" s="85">
        <v>0.56510000000000005</v>
      </c>
      <c r="N682" s="85">
        <v>0.59370000000000001</v>
      </c>
      <c r="O682" s="85">
        <v>0.57279999999999998</v>
      </c>
      <c r="P682" s="85">
        <v>0.57509999999999994</v>
      </c>
      <c r="Q682" s="85">
        <v>0.6532</v>
      </c>
      <c r="R682" s="85">
        <v>0.5786</v>
      </c>
      <c r="S682" s="85">
        <v>0.53449999999999998</v>
      </c>
      <c r="T682" s="2">
        <f t="shared" si="20"/>
        <v>0.6</v>
      </c>
      <c r="U682" s="1">
        <f t="shared" si="21"/>
        <v>0</v>
      </c>
    </row>
    <row r="683" spans="1:21" x14ac:dyDescent="0.25">
      <c r="A683" s="92">
        <v>11277</v>
      </c>
      <c r="B683" s="83" t="s">
        <v>958</v>
      </c>
      <c r="C683" s="85" t="s">
        <v>3196</v>
      </c>
      <c r="D683" s="86">
        <v>1598</v>
      </c>
      <c r="E683" s="85">
        <v>4</v>
      </c>
      <c r="F683" s="85">
        <v>877.31259999999997</v>
      </c>
      <c r="G683" s="90">
        <v>0.5504</v>
      </c>
      <c r="H683" s="85">
        <v>0.57489999999999997</v>
      </c>
      <c r="I683" s="85">
        <v>0.52690000000000003</v>
      </c>
      <c r="J683" s="85">
        <v>0.63149999999999995</v>
      </c>
      <c r="K683" s="85">
        <v>0.64070000000000005</v>
      </c>
      <c r="L683" s="85">
        <v>0.5181</v>
      </c>
      <c r="M683" s="85">
        <v>0.53420000000000001</v>
      </c>
      <c r="N683" s="85">
        <v>0.5766</v>
      </c>
      <c r="O683" s="85">
        <v>0.55110000000000003</v>
      </c>
      <c r="P683" s="85">
        <v>0.56569999999999998</v>
      </c>
      <c r="Q683" s="85">
        <v>0.39960000000000001</v>
      </c>
      <c r="R683" s="85">
        <v>0.55389999999999995</v>
      </c>
      <c r="S683" s="85">
        <v>0.54590000000000005</v>
      </c>
      <c r="T683" s="2">
        <f t="shared" si="20"/>
        <v>0.6</v>
      </c>
      <c r="U683" s="1">
        <f t="shared" si="21"/>
        <v>0</v>
      </c>
    </row>
    <row r="684" spans="1:21" x14ac:dyDescent="0.25">
      <c r="A684" s="92">
        <v>11458</v>
      </c>
      <c r="B684" s="83" t="s">
        <v>954</v>
      </c>
      <c r="C684" s="85" t="s">
        <v>3197</v>
      </c>
      <c r="D684" s="86">
        <v>5591</v>
      </c>
      <c r="E684" s="85">
        <v>13</v>
      </c>
      <c r="F684" s="87">
        <v>4134.9231</v>
      </c>
      <c r="G684" s="90">
        <v>0.74129999999999996</v>
      </c>
      <c r="H684" s="85">
        <v>0.80759999999999998</v>
      </c>
      <c r="I684" s="85">
        <v>0.72109999999999996</v>
      </c>
      <c r="J684" s="85">
        <v>0.71360000000000001</v>
      </c>
      <c r="K684" s="85">
        <v>0.78500000000000003</v>
      </c>
      <c r="L684" s="85">
        <v>0.70669999999999999</v>
      </c>
      <c r="M684" s="85">
        <v>0.71699999999999997</v>
      </c>
      <c r="N684" s="85">
        <v>0.77429999999999999</v>
      </c>
      <c r="O684" s="85">
        <v>0.72819999999999996</v>
      </c>
      <c r="P684" s="85">
        <v>0.71099999999999997</v>
      </c>
      <c r="Q684" s="85">
        <v>0.69530000000000003</v>
      </c>
      <c r="R684" s="85">
        <v>0.76880000000000004</v>
      </c>
      <c r="S684" s="85">
        <v>0.78790000000000004</v>
      </c>
      <c r="T684" s="2">
        <f t="shared" si="20"/>
        <v>0.6</v>
      </c>
      <c r="U684" s="1">
        <f t="shared" si="21"/>
        <v>1</v>
      </c>
    </row>
    <row r="685" spans="1:21" x14ac:dyDescent="0.25">
      <c r="A685" s="92">
        <v>28858</v>
      </c>
      <c r="B685" s="83" t="s">
        <v>980</v>
      </c>
      <c r="C685" s="85" t="s">
        <v>3198</v>
      </c>
      <c r="D685" s="86">
        <v>1028</v>
      </c>
      <c r="E685" s="85">
        <v>0</v>
      </c>
      <c r="F685" s="85">
        <v>692.02829999999994</v>
      </c>
      <c r="G685" s="90">
        <v>0.67320000000000002</v>
      </c>
      <c r="H685" s="85">
        <v>0.75249999999999995</v>
      </c>
      <c r="I685" s="85">
        <v>0.75629999999999997</v>
      </c>
      <c r="J685" s="85">
        <v>0.64270000000000005</v>
      </c>
      <c r="K685" s="85">
        <v>0.71930000000000005</v>
      </c>
      <c r="L685" s="85">
        <v>0.50509999999999999</v>
      </c>
      <c r="M685" s="85">
        <v>0.60389999999999999</v>
      </c>
      <c r="N685" s="85">
        <v>0.74929999999999997</v>
      </c>
      <c r="O685" s="85">
        <v>0.68530000000000002</v>
      </c>
      <c r="P685" s="85">
        <v>0.70960000000000001</v>
      </c>
      <c r="Q685" s="85">
        <v>0.64680000000000004</v>
      </c>
      <c r="R685" s="85">
        <v>0.65400000000000003</v>
      </c>
      <c r="S685" s="85">
        <v>0.65920000000000001</v>
      </c>
      <c r="T685" s="2">
        <f t="shared" si="20"/>
        <v>0.6</v>
      </c>
      <c r="U685" s="1">
        <f t="shared" si="21"/>
        <v>1</v>
      </c>
    </row>
    <row r="686" spans="1:21" x14ac:dyDescent="0.25">
      <c r="A686" s="92">
        <v>10731</v>
      </c>
      <c r="B686" s="83" t="s">
        <v>1013</v>
      </c>
      <c r="C686" s="85" t="s">
        <v>3199</v>
      </c>
      <c r="D686" s="86">
        <v>41852</v>
      </c>
      <c r="E686" s="85">
        <v>246</v>
      </c>
      <c r="F686" s="87">
        <v>60141.899400000002</v>
      </c>
      <c r="G686" s="90">
        <v>1.4455</v>
      </c>
      <c r="H686" s="85">
        <v>1.3764000000000001</v>
      </c>
      <c r="I686" s="85">
        <v>1.5037</v>
      </c>
      <c r="J686" s="85">
        <v>1.4381999999999999</v>
      </c>
      <c r="K686" s="85">
        <v>1.5335000000000001</v>
      </c>
      <c r="L686" s="85">
        <v>1.5155000000000001</v>
      </c>
      <c r="M686" s="85">
        <v>1.5134000000000001</v>
      </c>
      <c r="N686" s="85">
        <v>1.5528999999999999</v>
      </c>
      <c r="O686" s="85">
        <v>1.5616000000000001</v>
      </c>
      <c r="P686" s="85">
        <v>1.0903</v>
      </c>
      <c r="Q686" s="85">
        <v>1.4267000000000001</v>
      </c>
      <c r="R686" s="85">
        <v>1.4557</v>
      </c>
      <c r="S686" s="85">
        <v>1.4083000000000001</v>
      </c>
      <c r="T686" s="2">
        <f t="shared" si="20"/>
        <v>1.2</v>
      </c>
      <c r="U686" s="1">
        <f t="shared" si="21"/>
        <v>1</v>
      </c>
    </row>
    <row r="687" spans="1:21" x14ac:dyDescent="0.25">
      <c r="A687" s="92">
        <v>10732</v>
      </c>
      <c r="B687" s="83" t="s">
        <v>987</v>
      </c>
      <c r="C687" s="85" t="s">
        <v>3200</v>
      </c>
      <c r="D687" s="86">
        <v>16075</v>
      </c>
      <c r="E687" s="85">
        <v>4</v>
      </c>
      <c r="F687" s="87">
        <v>14764.9602</v>
      </c>
      <c r="G687" s="90">
        <v>0.91869999999999996</v>
      </c>
      <c r="H687" s="85">
        <v>0.95620000000000005</v>
      </c>
      <c r="I687" s="85">
        <v>0.84130000000000005</v>
      </c>
      <c r="J687" s="85">
        <v>0.93789999999999996</v>
      </c>
      <c r="K687" s="85">
        <v>0.84219999999999995</v>
      </c>
      <c r="L687" s="85">
        <v>0.877</v>
      </c>
      <c r="M687" s="85">
        <v>0.90110000000000001</v>
      </c>
      <c r="N687" s="85">
        <v>0.94989999999999997</v>
      </c>
      <c r="O687" s="85">
        <v>1.1234</v>
      </c>
      <c r="P687" s="85">
        <v>0.85940000000000005</v>
      </c>
      <c r="Q687" s="85">
        <v>1.0243</v>
      </c>
      <c r="R687" s="85">
        <v>0.84040000000000004</v>
      </c>
      <c r="S687" s="85">
        <v>0.89300000000000002</v>
      </c>
      <c r="T687" s="2">
        <f t="shared" si="20"/>
        <v>1</v>
      </c>
      <c r="U687" s="1">
        <f t="shared" si="21"/>
        <v>0</v>
      </c>
    </row>
    <row r="688" spans="1:21" x14ac:dyDescent="0.25">
      <c r="A688" s="92">
        <v>11278</v>
      </c>
      <c r="B688" s="83" t="s">
        <v>958</v>
      </c>
      <c r="C688" s="85" t="s">
        <v>3201</v>
      </c>
      <c r="D688" s="86">
        <v>4191</v>
      </c>
      <c r="E688" s="85">
        <v>40</v>
      </c>
      <c r="F688" s="87">
        <v>2017.3536999999999</v>
      </c>
      <c r="G688" s="90">
        <v>0.48599999999999999</v>
      </c>
      <c r="H688" s="85">
        <v>0.51839999999999997</v>
      </c>
      <c r="I688" s="85">
        <v>0.4879</v>
      </c>
      <c r="J688" s="85">
        <v>0.52410000000000001</v>
      </c>
      <c r="K688" s="85">
        <v>0.46779999999999999</v>
      </c>
      <c r="L688" s="85">
        <v>0.49330000000000002</v>
      </c>
      <c r="M688" s="85">
        <v>0.51949999999999996</v>
      </c>
      <c r="N688" s="85">
        <v>0.47320000000000001</v>
      </c>
      <c r="O688" s="85">
        <v>0.52170000000000005</v>
      </c>
      <c r="P688" s="85">
        <v>0.53080000000000005</v>
      </c>
      <c r="Q688" s="85">
        <v>0.4325</v>
      </c>
      <c r="R688" s="85">
        <v>0.50629999999999997</v>
      </c>
      <c r="S688" s="85">
        <v>0.37169999999999997</v>
      </c>
      <c r="T688" s="2">
        <f t="shared" si="20"/>
        <v>0.6</v>
      </c>
      <c r="U688" s="1">
        <f t="shared" si="21"/>
        <v>0</v>
      </c>
    </row>
    <row r="689" spans="1:21" ht="26.4" x14ac:dyDescent="0.25">
      <c r="A689" s="92">
        <v>11279</v>
      </c>
      <c r="B689" s="83" t="s">
        <v>958</v>
      </c>
      <c r="C689" s="85" t="s">
        <v>3202</v>
      </c>
      <c r="D689" s="86">
        <v>2060</v>
      </c>
      <c r="E689" s="85">
        <v>0</v>
      </c>
      <c r="F689" s="87">
        <v>1162.9999</v>
      </c>
      <c r="G689" s="90">
        <v>0.56459999999999999</v>
      </c>
      <c r="H689" s="85">
        <v>0.54759999999999998</v>
      </c>
      <c r="I689" s="85">
        <v>0.52010000000000001</v>
      </c>
      <c r="J689" s="85">
        <v>0.68589999999999995</v>
      </c>
      <c r="K689" s="85">
        <v>0.57750000000000001</v>
      </c>
      <c r="L689" s="85">
        <v>0.54730000000000001</v>
      </c>
      <c r="M689" s="85">
        <v>0.56210000000000004</v>
      </c>
      <c r="N689" s="85">
        <v>0.58479999999999999</v>
      </c>
      <c r="O689" s="85">
        <v>0.60150000000000003</v>
      </c>
      <c r="P689" s="85">
        <v>0.55230000000000001</v>
      </c>
      <c r="Q689" s="85">
        <v>0.54010000000000002</v>
      </c>
      <c r="R689" s="85">
        <v>0.55559999999999998</v>
      </c>
      <c r="S689" s="85">
        <v>0.53910000000000002</v>
      </c>
      <c r="T689" s="2">
        <f t="shared" si="20"/>
        <v>0.6</v>
      </c>
      <c r="U689" s="1">
        <f t="shared" si="21"/>
        <v>0</v>
      </c>
    </row>
    <row r="690" spans="1:21" x14ac:dyDescent="0.25">
      <c r="A690" s="92">
        <v>11280</v>
      </c>
      <c r="B690" s="83" t="s">
        <v>954</v>
      </c>
      <c r="C690" s="85" t="s">
        <v>3203</v>
      </c>
      <c r="D690" s="86">
        <v>6931</v>
      </c>
      <c r="E690" s="85">
        <v>12</v>
      </c>
      <c r="F690" s="87">
        <v>3388.9052000000001</v>
      </c>
      <c r="G690" s="90">
        <v>0.48980000000000001</v>
      </c>
      <c r="H690" s="85">
        <v>0.55089999999999995</v>
      </c>
      <c r="I690" s="85">
        <v>0.55420000000000003</v>
      </c>
      <c r="J690" s="85">
        <v>0.49209999999999998</v>
      </c>
      <c r="K690" s="85">
        <v>0.50119999999999998</v>
      </c>
      <c r="L690" s="85">
        <v>0.56859999999999999</v>
      </c>
      <c r="M690" s="85">
        <v>0.49959999999999999</v>
      </c>
      <c r="N690" s="85">
        <v>0.5222</v>
      </c>
      <c r="O690" s="85">
        <v>0.51170000000000004</v>
      </c>
      <c r="P690" s="85">
        <v>0.4859</v>
      </c>
      <c r="Q690" s="85">
        <v>0.4748</v>
      </c>
      <c r="R690" s="85">
        <v>0.35039999999999999</v>
      </c>
      <c r="S690" s="85">
        <v>0.39789999999999998</v>
      </c>
      <c r="T690" s="2">
        <f t="shared" si="20"/>
        <v>0.6</v>
      </c>
      <c r="U690" s="1">
        <f t="shared" si="21"/>
        <v>0</v>
      </c>
    </row>
    <row r="691" spans="1:21" x14ac:dyDescent="0.25">
      <c r="A691" s="92">
        <v>11281</v>
      </c>
      <c r="B691" s="83" t="s">
        <v>958</v>
      </c>
      <c r="C691" s="85" t="s">
        <v>3204</v>
      </c>
      <c r="D691" s="86">
        <v>1654</v>
      </c>
      <c r="E691" s="85">
        <v>3</v>
      </c>
      <c r="F691" s="85">
        <v>773.1327</v>
      </c>
      <c r="G691" s="90">
        <v>0.46829999999999999</v>
      </c>
      <c r="H691" s="85">
        <v>0.52329999999999999</v>
      </c>
      <c r="I691" s="85">
        <v>0.60129999999999995</v>
      </c>
      <c r="J691" s="85">
        <v>0.55689999999999995</v>
      </c>
      <c r="K691" s="85">
        <v>0.54039999999999999</v>
      </c>
      <c r="L691" s="85">
        <v>0.51290000000000002</v>
      </c>
      <c r="M691" s="85">
        <v>0.4723</v>
      </c>
      <c r="N691" s="85">
        <v>0.67259999999999998</v>
      </c>
      <c r="O691" s="85">
        <v>0.5867</v>
      </c>
      <c r="P691" s="85">
        <v>0.26879999999999998</v>
      </c>
      <c r="Q691" s="85">
        <v>0.3271</v>
      </c>
      <c r="R691" s="85">
        <v>0.29330000000000001</v>
      </c>
      <c r="S691" s="85">
        <v>0.35460000000000003</v>
      </c>
      <c r="T691" s="2">
        <f t="shared" si="20"/>
        <v>0.6</v>
      </c>
      <c r="U691" s="1">
        <f t="shared" si="21"/>
        <v>0</v>
      </c>
    </row>
    <row r="692" spans="1:21" x14ac:dyDescent="0.25">
      <c r="A692" s="92">
        <v>11282</v>
      </c>
      <c r="B692" s="83" t="s">
        <v>961</v>
      </c>
      <c r="C692" s="85" t="s">
        <v>3205</v>
      </c>
      <c r="D692" s="86">
        <v>13041</v>
      </c>
      <c r="E692" s="85">
        <v>270</v>
      </c>
      <c r="F692" s="87">
        <v>9986.6319000000003</v>
      </c>
      <c r="G692" s="90">
        <v>0.78200000000000003</v>
      </c>
      <c r="H692" s="85">
        <v>0.8085</v>
      </c>
      <c r="I692" s="85">
        <v>0.80910000000000004</v>
      </c>
      <c r="J692" s="85">
        <v>0.80869999999999997</v>
      </c>
      <c r="K692" s="85">
        <v>0.79720000000000002</v>
      </c>
      <c r="L692" s="85">
        <v>0.76139999999999997</v>
      </c>
      <c r="M692" s="85">
        <v>0.81950000000000001</v>
      </c>
      <c r="N692" s="85">
        <v>0.78879999999999995</v>
      </c>
      <c r="O692" s="85">
        <v>0.80789999999999995</v>
      </c>
      <c r="P692" s="85">
        <v>0.82120000000000004</v>
      </c>
      <c r="Q692" s="85">
        <v>0.71550000000000002</v>
      </c>
      <c r="R692" s="85">
        <v>0.73670000000000002</v>
      </c>
      <c r="S692" s="85">
        <v>0.73019999999999996</v>
      </c>
      <c r="T692" s="2">
        <f t="shared" si="20"/>
        <v>0.8</v>
      </c>
      <c r="U692" s="1">
        <f t="shared" si="21"/>
        <v>0</v>
      </c>
    </row>
    <row r="693" spans="1:21" x14ac:dyDescent="0.25">
      <c r="A693" s="92">
        <v>11283</v>
      </c>
      <c r="B693" s="83" t="s">
        <v>961</v>
      </c>
      <c r="C693" s="85" t="s">
        <v>3206</v>
      </c>
      <c r="D693" s="86">
        <v>7572</v>
      </c>
      <c r="E693" s="85">
        <v>46</v>
      </c>
      <c r="F693" s="87">
        <v>4783.5910000000003</v>
      </c>
      <c r="G693" s="90">
        <v>0.63560000000000005</v>
      </c>
      <c r="H693" s="85">
        <v>0.63739999999999997</v>
      </c>
      <c r="I693" s="85">
        <v>0.66790000000000005</v>
      </c>
      <c r="J693" s="85">
        <v>0.67369999999999997</v>
      </c>
      <c r="K693" s="85">
        <v>0.60350000000000004</v>
      </c>
      <c r="L693" s="85">
        <v>0.64890000000000003</v>
      </c>
      <c r="M693" s="85">
        <v>0.65080000000000005</v>
      </c>
      <c r="N693" s="85">
        <v>0.60950000000000004</v>
      </c>
      <c r="O693" s="85">
        <v>0.63529999999999998</v>
      </c>
      <c r="P693" s="85">
        <v>0.62570000000000003</v>
      </c>
      <c r="Q693" s="85">
        <v>0.63380000000000003</v>
      </c>
      <c r="R693" s="85">
        <v>0.62260000000000004</v>
      </c>
      <c r="S693" s="85">
        <v>0.62990000000000002</v>
      </c>
      <c r="T693" s="2">
        <f t="shared" si="20"/>
        <v>0.8</v>
      </c>
      <c r="U693" s="1">
        <f t="shared" si="21"/>
        <v>0</v>
      </c>
    </row>
    <row r="694" spans="1:21" x14ac:dyDescent="0.25">
      <c r="A694" s="92">
        <v>11284</v>
      </c>
      <c r="B694" s="83" t="s">
        <v>958</v>
      </c>
      <c r="C694" s="85" t="s">
        <v>3207</v>
      </c>
      <c r="D694" s="86">
        <v>4533</v>
      </c>
      <c r="E694" s="85">
        <v>377</v>
      </c>
      <c r="F694" s="87">
        <v>1880.0162</v>
      </c>
      <c r="G694" s="90">
        <v>0.45240000000000002</v>
      </c>
      <c r="H694" s="85">
        <v>0.48099999999999998</v>
      </c>
      <c r="I694" s="85">
        <v>0.45910000000000001</v>
      </c>
      <c r="J694" s="85">
        <v>0.45650000000000002</v>
      </c>
      <c r="K694" s="85">
        <v>0.43340000000000001</v>
      </c>
      <c r="L694" s="85">
        <v>0.52639999999999998</v>
      </c>
      <c r="M694" s="85">
        <v>0.2974</v>
      </c>
      <c r="N694" s="85">
        <v>0.43819999999999998</v>
      </c>
      <c r="O694" s="85">
        <v>0.46110000000000001</v>
      </c>
      <c r="P694" s="85">
        <v>0.43780000000000002</v>
      </c>
      <c r="Q694" s="85">
        <v>0.3977</v>
      </c>
      <c r="R694" s="85">
        <v>0.4778</v>
      </c>
      <c r="S694" s="85">
        <v>0.47020000000000001</v>
      </c>
      <c r="T694" s="2">
        <f t="shared" si="20"/>
        <v>0.6</v>
      </c>
      <c r="U694" s="1">
        <f t="shared" si="21"/>
        <v>0</v>
      </c>
    </row>
    <row r="695" spans="1:21" x14ac:dyDescent="0.25">
      <c r="A695" s="92">
        <v>11285</v>
      </c>
      <c r="B695" s="83" t="s">
        <v>958</v>
      </c>
      <c r="C695" s="85" t="s">
        <v>3208</v>
      </c>
      <c r="D695" s="86">
        <v>5089</v>
      </c>
      <c r="E695" s="85">
        <v>4</v>
      </c>
      <c r="F695" s="87">
        <v>2643.8571999999999</v>
      </c>
      <c r="G695" s="90">
        <v>0.51990000000000003</v>
      </c>
      <c r="H695" s="85">
        <v>0.53069999999999995</v>
      </c>
      <c r="I695" s="85">
        <v>0.56030000000000002</v>
      </c>
      <c r="J695" s="85">
        <v>0.53369999999999995</v>
      </c>
      <c r="K695" s="85">
        <v>0.48659999999999998</v>
      </c>
      <c r="L695" s="85">
        <v>0.51390000000000002</v>
      </c>
      <c r="M695" s="85">
        <v>0.49390000000000001</v>
      </c>
      <c r="N695" s="85">
        <v>0.52969999999999995</v>
      </c>
      <c r="O695" s="85">
        <v>0.54349999999999998</v>
      </c>
      <c r="P695" s="85">
        <v>0.54169999999999996</v>
      </c>
      <c r="Q695" s="85">
        <v>0.50290000000000001</v>
      </c>
      <c r="R695" s="85">
        <v>0.48559999999999998</v>
      </c>
      <c r="S695" s="85">
        <v>0.53310000000000002</v>
      </c>
      <c r="T695" s="2">
        <f t="shared" si="20"/>
        <v>0.6</v>
      </c>
      <c r="U695" s="1">
        <f t="shared" si="21"/>
        <v>0</v>
      </c>
    </row>
    <row r="696" spans="1:21" x14ac:dyDescent="0.25">
      <c r="A696" s="92">
        <v>11286</v>
      </c>
      <c r="B696" s="83" t="s">
        <v>958</v>
      </c>
      <c r="C696" s="85" t="s">
        <v>3209</v>
      </c>
      <c r="D696" s="86">
        <v>4329</v>
      </c>
      <c r="E696" s="85">
        <v>359</v>
      </c>
      <c r="F696" s="87">
        <v>2160.252</v>
      </c>
      <c r="G696" s="90">
        <v>0.54410000000000003</v>
      </c>
      <c r="H696" s="85">
        <v>0.53110000000000002</v>
      </c>
      <c r="I696" s="85">
        <v>0.628</v>
      </c>
      <c r="J696" s="85">
        <v>0.67700000000000005</v>
      </c>
      <c r="K696" s="85">
        <v>0.53339999999999999</v>
      </c>
      <c r="L696" s="85">
        <v>0.45669999999999999</v>
      </c>
      <c r="M696" s="85">
        <v>0.52149999999999996</v>
      </c>
      <c r="N696" s="85">
        <v>0.60929999999999995</v>
      </c>
      <c r="O696" s="85">
        <v>0.51819999999999999</v>
      </c>
      <c r="P696" s="85">
        <v>0.57679999999999998</v>
      </c>
      <c r="Q696" s="85">
        <v>0.50409999999999999</v>
      </c>
      <c r="R696" s="85">
        <v>0.50349999999999995</v>
      </c>
      <c r="S696" s="85">
        <v>0.496</v>
      </c>
      <c r="T696" s="2">
        <f t="shared" si="20"/>
        <v>0.6</v>
      </c>
      <c r="U696" s="1">
        <f t="shared" si="21"/>
        <v>0</v>
      </c>
    </row>
    <row r="697" spans="1:21" x14ac:dyDescent="0.25">
      <c r="A697" s="92">
        <v>11287</v>
      </c>
      <c r="B697" s="83" t="s">
        <v>958</v>
      </c>
      <c r="C697" s="85" t="s">
        <v>3210</v>
      </c>
      <c r="D697" s="86">
        <v>5075</v>
      </c>
      <c r="E697" s="85">
        <v>142</v>
      </c>
      <c r="F697" s="87">
        <v>2344.0360000000001</v>
      </c>
      <c r="G697" s="90">
        <v>0.47520000000000001</v>
      </c>
      <c r="H697" s="85">
        <v>0.49490000000000001</v>
      </c>
      <c r="I697" s="85">
        <v>0.55220000000000002</v>
      </c>
      <c r="J697" s="85">
        <v>0.48470000000000002</v>
      </c>
      <c r="K697" s="85">
        <v>0.46239999999999998</v>
      </c>
      <c r="L697" s="85">
        <v>0.44019999999999998</v>
      </c>
      <c r="M697" s="85">
        <v>0.44950000000000001</v>
      </c>
      <c r="N697" s="85">
        <v>0.4602</v>
      </c>
      <c r="O697" s="85">
        <v>0.46489999999999998</v>
      </c>
      <c r="P697" s="85">
        <v>0.47989999999999999</v>
      </c>
      <c r="Q697" s="85">
        <v>0.45340000000000003</v>
      </c>
      <c r="R697" s="85">
        <v>0.48770000000000002</v>
      </c>
      <c r="S697" s="85">
        <v>0.49530000000000002</v>
      </c>
      <c r="T697" s="2">
        <f t="shared" si="20"/>
        <v>0.6</v>
      </c>
      <c r="U697" s="1">
        <f t="shared" si="21"/>
        <v>0</v>
      </c>
    </row>
    <row r="698" spans="1:21" x14ac:dyDescent="0.25">
      <c r="A698" s="92">
        <v>11288</v>
      </c>
      <c r="B698" s="83" t="s">
        <v>958</v>
      </c>
      <c r="C698" s="85" t="s">
        <v>3211</v>
      </c>
      <c r="D698" s="86">
        <v>3091</v>
      </c>
      <c r="E698" s="85">
        <v>11</v>
      </c>
      <c r="F698" s="87">
        <v>1521.8362</v>
      </c>
      <c r="G698" s="90">
        <v>0.49409999999999998</v>
      </c>
      <c r="H698" s="85">
        <v>0.49430000000000002</v>
      </c>
      <c r="I698" s="85">
        <v>0.50949999999999995</v>
      </c>
      <c r="J698" s="85">
        <v>0.45250000000000001</v>
      </c>
      <c r="K698" s="85">
        <v>0.46279999999999999</v>
      </c>
      <c r="L698" s="85">
        <v>0.42520000000000002</v>
      </c>
      <c r="M698" s="85">
        <v>0.53700000000000003</v>
      </c>
      <c r="N698" s="85">
        <v>0.57909999999999995</v>
      </c>
      <c r="O698" s="85">
        <v>0.4975</v>
      </c>
      <c r="P698" s="85">
        <v>0.52090000000000003</v>
      </c>
      <c r="Q698" s="85">
        <v>0.53759999999999997</v>
      </c>
      <c r="R698" s="85">
        <v>0.4511</v>
      </c>
      <c r="S698" s="85">
        <v>0.48399999999999999</v>
      </c>
      <c r="T698" s="2">
        <f t="shared" si="20"/>
        <v>0.6</v>
      </c>
      <c r="U698" s="1">
        <f t="shared" si="21"/>
        <v>0</v>
      </c>
    </row>
    <row r="699" spans="1:21" x14ac:dyDescent="0.25">
      <c r="A699" s="92">
        <v>14136</v>
      </c>
      <c r="B699" s="83" t="s">
        <v>980</v>
      </c>
      <c r="C699" s="85" t="s">
        <v>3212</v>
      </c>
      <c r="D699" s="85">
        <v>809</v>
      </c>
      <c r="E699" s="85">
        <v>1</v>
      </c>
      <c r="F699" s="85">
        <v>426.33240000000001</v>
      </c>
      <c r="G699" s="90">
        <v>0.52759999999999996</v>
      </c>
      <c r="H699" s="85">
        <v>0.49249999999999999</v>
      </c>
      <c r="I699" s="85">
        <v>0.67510000000000003</v>
      </c>
      <c r="J699" s="85">
        <v>0.61899999999999999</v>
      </c>
      <c r="K699" s="85">
        <v>0.50039999999999996</v>
      </c>
      <c r="L699" s="85">
        <v>0.53800000000000003</v>
      </c>
      <c r="M699" s="85">
        <v>0.51690000000000003</v>
      </c>
      <c r="N699" s="85">
        <v>0.50960000000000005</v>
      </c>
      <c r="O699" s="85">
        <v>0.41070000000000001</v>
      </c>
      <c r="P699" s="85">
        <v>0.43309999999999998</v>
      </c>
      <c r="Q699" s="85">
        <v>0.50380000000000003</v>
      </c>
      <c r="R699" s="85">
        <v>0.64559999999999995</v>
      </c>
      <c r="S699" s="85">
        <v>0.51919999999999999</v>
      </c>
      <c r="T699" s="2">
        <f t="shared" si="20"/>
        <v>0.6</v>
      </c>
      <c r="U699" s="1">
        <f t="shared" si="21"/>
        <v>0</v>
      </c>
    </row>
    <row r="700" spans="1:21" ht="26.4" x14ac:dyDescent="0.25">
      <c r="A700" s="92">
        <v>21948</v>
      </c>
      <c r="B700" s="83" t="s">
        <v>958</v>
      </c>
      <c r="C700" s="85" t="s">
        <v>3213</v>
      </c>
      <c r="D700" s="86">
        <v>3248</v>
      </c>
      <c r="E700" s="85">
        <v>29</v>
      </c>
      <c r="F700" s="87">
        <v>1575.3280999999999</v>
      </c>
      <c r="G700" s="90">
        <v>0.4894</v>
      </c>
      <c r="H700" s="85">
        <v>0.55589999999999995</v>
      </c>
      <c r="I700" s="85">
        <v>0.52849999999999997</v>
      </c>
      <c r="J700" s="85">
        <v>0.505</v>
      </c>
      <c r="K700" s="85">
        <v>0.50370000000000004</v>
      </c>
      <c r="L700" s="85">
        <v>0.50009999999999999</v>
      </c>
      <c r="M700" s="85">
        <v>0.49020000000000002</v>
      </c>
      <c r="N700" s="85">
        <v>0.52249999999999996</v>
      </c>
      <c r="O700" s="85">
        <v>0.44290000000000002</v>
      </c>
      <c r="P700" s="85">
        <v>0.4335</v>
      </c>
      <c r="Q700" s="85">
        <v>0.45479999999999998</v>
      </c>
      <c r="R700" s="85">
        <v>0.44850000000000001</v>
      </c>
      <c r="S700" s="85">
        <v>0.5</v>
      </c>
      <c r="T700" s="2">
        <f t="shared" si="20"/>
        <v>0.6</v>
      </c>
      <c r="U700" s="1">
        <f t="shared" si="21"/>
        <v>0</v>
      </c>
    </row>
    <row r="701" spans="1:21" x14ac:dyDescent="0.25">
      <c r="A701" s="92">
        <v>10678</v>
      </c>
      <c r="B701" s="83" t="s">
        <v>950</v>
      </c>
      <c r="C701" s="85" t="s">
        <v>3214</v>
      </c>
      <c r="D701" s="86">
        <v>44084</v>
      </c>
      <c r="E701" s="85">
        <v>406</v>
      </c>
      <c r="F701" s="87">
        <v>66321.506599999993</v>
      </c>
      <c r="G701" s="90">
        <v>1.5184</v>
      </c>
      <c r="H701" s="85">
        <v>1.4276</v>
      </c>
      <c r="I701" s="85">
        <v>1.5285</v>
      </c>
      <c r="J701" s="85">
        <v>1.5971</v>
      </c>
      <c r="K701" s="85">
        <v>1.5262</v>
      </c>
      <c r="L701" s="85">
        <v>1.5056</v>
      </c>
      <c r="M701" s="85">
        <v>1.5915999999999999</v>
      </c>
      <c r="N701" s="85">
        <v>1.5247999999999999</v>
      </c>
      <c r="O701" s="85">
        <v>1.5431999999999999</v>
      </c>
      <c r="P701" s="85">
        <v>1.4752000000000001</v>
      </c>
      <c r="Q701" s="85">
        <v>1.5011000000000001</v>
      </c>
      <c r="R701" s="85">
        <v>1.4733000000000001</v>
      </c>
      <c r="S701" s="85">
        <v>1.4731000000000001</v>
      </c>
      <c r="T701" s="2">
        <f t="shared" si="20"/>
        <v>1.6</v>
      </c>
      <c r="U701" s="1">
        <f t="shared" si="21"/>
        <v>0</v>
      </c>
    </row>
    <row r="702" spans="1:21" x14ac:dyDescent="0.25">
      <c r="A702" s="92">
        <v>10733</v>
      </c>
      <c r="B702" s="83" t="s">
        <v>987</v>
      </c>
      <c r="C702" s="85" t="s">
        <v>3215</v>
      </c>
      <c r="D702" s="86">
        <v>16793</v>
      </c>
      <c r="E702" s="85">
        <v>2</v>
      </c>
      <c r="F702" s="87">
        <v>17733.284299999999</v>
      </c>
      <c r="G702" s="90">
        <v>1.0561</v>
      </c>
      <c r="H702" s="85">
        <v>1.1317999999999999</v>
      </c>
      <c r="I702" s="85">
        <v>1.0788</v>
      </c>
      <c r="J702" s="85">
        <v>1.1275999999999999</v>
      </c>
      <c r="K702" s="85">
        <v>1.099</v>
      </c>
      <c r="L702" s="85">
        <v>0.96740000000000004</v>
      </c>
      <c r="M702" s="85">
        <v>1.0892999999999999</v>
      </c>
      <c r="N702" s="85">
        <v>1.0864</v>
      </c>
      <c r="O702" s="85">
        <v>0.99199999999999999</v>
      </c>
      <c r="P702" s="85">
        <v>1.0206</v>
      </c>
      <c r="Q702" s="85">
        <v>1.0417000000000001</v>
      </c>
      <c r="R702" s="85">
        <v>1.0008999999999999</v>
      </c>
      <c r="S702" s="85">
        <v>1.0172000000000001</v>
      </c>
      <c r="T702" s="2">
        <f t="shared" si="20"/>
        <v>1</v>
      </c>
      <c r="U702" s="1">
        <f t="shared" si="21"/>
        <v>1</v>
      </c>
    </row>
    <row r="703" spans="1:21" x14ac:dyDescent="0.25">
      <c r="A703" s="92">
        <v>11289</v>
      </c>
      <c r="B703" s="83" t="s">
        <v>958</v>
      </c>
      <c r="C703" s="85" t="s">
        <v>3216</v>
      </c>
      <c r="D703" s="86">
        <v>6856</v>
      </c>
      <c r="E703" s="85">
        <v>8</v>
      </c>
      <c r="F703" s="87">
        <v>6603.6158999999998</v>
      </c>
      <c r="G703" s="90">
        <v>0.96430000000000005</v>
      </c>
      <c r="H703" s="85">
        <v>1.0183</v>
      </c>
      <c r="I703" s="85">
        <v>1.0229999999999999</v>
      </c>
      <c r="J703" s="85">
        <v>0.99399999999999999</v>
      </c>
      <c r="K703" s="85">
        <v>0.93910000000000005</v>
      </c>
      <c r="L703" s="85">
        <v>1.0347</v>
      </c>
      <c r="M703" s="85">
        <v>1</v>
      </c>
      <c r="N703" s="85">
        <v>0.93710000000000004</v>
      </c>
      <c r="O703" s="85">
        <v>0.95130000000000003</v>
      </c>
      <c r="P703" s="85">
        <v>1.0209999999999999</v>
      </c>
      <c r="Q703" s="85">
        <v>0.95109999999999995</v>
      </c>
      <c r="R703" s="85">
        <v>0.9204</v>
      </c>
      <c r="S703" s="85">
        <v>0.79620000000000002</v>
      </c>
      <c r="T703" s="2">
        <f t="shared" si="20"/>
        <v>0.6</v>
      </c>
      <c r="U703" s="1">
        <f t="shared" si="21"/>
        <v>1</v>
      </c>
    </row>
    <row r="704" spans="1:21" x14ac:dyDescent="0.25">
      <c r="A704" s="92">
        <v>11290</v>
      </c>
      <c r="B704" s="83" t="s">
        <v>954</v>
      </c>
      <c r="C704" s="85" t="s">
        <v>3217</v>
      </c>
      <c r="D704" s="86">
        <v>6509</v>
      </c>
      <c r="E704" s="85">
        <v>57</v>
      </c>
      <c r="F704" s="87">
        <v>4673.5830999999998</v>
      </c>
      <c r="G704" s="90">
        <v>0.72440000000000004</v>
      </c>
      <c r="H704" s="85">
        <v>0.7167</v>
      </c>
      <c r="I704" s="85">
        <v>0.77180000000000004</v>
      </c>
      <c r="J704" s="85">
        <v>0.75870000000000004</v>
      </c>
      <c r="K704" s="85">
        <v>0.69620000000000004</v>
      </c>
      <c r="L704" s="85">
        <v>0.79090000000000005</v>
      </c>
      <c r="M704" s="85">
        <v>0.77229999999999999</v>
      </c>
      <c r="N704" s="85">
        <v>0.7198</v>
      </c>
      <c r="O704" s="85">
        <v>0.71919999999999995</v>
      </c>
      <c r="P704" s="85">
        <v>0.64200000000000002</v>
      </c>
      <c r="Q704" s="85">
        <v>0.6492</v>
      </c>
      <c r="R704" s="85">
        <v>0.73299999999999998</v>
      </c>
      <c r="S704" s="85">
        <v>0.73640000000000005</v>
      </c>
      <c r="T704" s="2">
        <f t="shared" si="20"/>
        <v>0.6</v>
      </c>
      <c r="U704" s="1">
        <f t="shared" si="21"/>
        <v>1</v>
      </c>
    </row>
    <row r="705" spans="1:21" x14ac:dyDescent="0.25">
      <c r="A705" s="92">
        <v>11291</v>
      </c>
      <c r="B705" s="83" t="s">
        <v>958</v>
      </c>
      <c r="C705" s="85" t="s">
        <v>3218</v>
      </c>
      <c r="D705" s="86">
        <v>4988</v>
      </c>
      <c r="E705" s="85">
        <v>29</v>
      </c>
      <c r="F705" s="87">
        <v>3445.0059000000001</v>
      </c>
      <c r="G705" s="90">
        <v>0.69469999999999998</v>
      </c>
      <c r="H705" s="85">
        <v>0.72250000000000003</v>
      </c>
      <c r="I705" s="85">
        <v>0.87119999999999997</v>
      </c>
      <c r="J705" s="85">
        <v>0.7369</v>
      </c>
      <c r="K705" s="85">
        <v>0.67849999999999999</v>
      </c>
      <c r="L705" s="85">
        <v>0.69840000000000002</v>
      </c>
      <c r="M705" s="85">
        <v>0.70040000000000002</v>
      </c>
      <c r="N705" s="85">
        <v>0.80479999999999996</v>
      </c>
      <c r="O705" s="85">
        <v>0.71840000000000004</v>
      </c>
      <c r="P705" s="85">
        <v>0.60089999999999999</v>
      </c>
      <c r="Q705" s="85">
        <v>0.62519999999999998</v>
      </c>
      <c r="R705" s="85">
        <v>0.60819999999999996</v>
      </c>
      <c r="S705" s="85">
        <v>0.56630000000000003</v>
      </c>
      <c r="T705" s="2">
        <f t="shared" si="20"/>
        <v>0.6</v>
      </c>
      <c r="U705" s="1">
        <f t="shared" si="21"/>
        <v>1</v>
      </c>
    </row>
    <row r="706" spans="1:21" x14ac:dyDescent="0.25">
      <c r="A706" s="92">
        <v>11292</v>
      </c>
      <c r="B706" s="83" t="s">
        <v>958</v>
      </c>
      <c r="C706" s="85" t="s">
        <v>3219</v>
      </c>
      <c r="D706" s="86">
        <v>6009</v>
      </c>
      <c r="E706" s="85">
        <v>0</v>
      </c>
      <c r="F706" s="87">
        <v>3870.1262999999999</v>
      </c>
      <c r="G706" s="90">
        <v>0.64410000000000001</v>
      </c>
      <c r="H706" s="85">
        <v>0.65839999999999999</v>
      </c>
      <c r="I706" s="85">
        <v>0.67059999999999997</v>
      </c>
      <c r="J706" s="85">
        <v>0.63360000000000005</v>
      </c>
      <c r="K706" s="85">
        <v>0.63549999999999995</v>
      </c>
      <c r="L706" s="85">
        <v>0.623</v>
      </c>
      <c r="M706" s="85">
        <v>0.67100000000000004</v>
      </c>
      <c r="N706" s="85">
        <v>0.71809999999999996</v>
      </c>
      <c r="O706" s="85">
        <v>0.64449999999999996</v>
      </c>
      <c r="P706" s="85">
        <v>0.61719999999999997</v>
      </c>
      <c r="Q706" s="85">
        <v>0.55300000000000005</v>
      </c>
      <c r="R706" s="85">
        <v>0.61760000000000004</v>
      </c>
      <c r="S706" s="85">
        <v>0.69679999999999997</v>
      </c>
      <c r="T706" s="2">
        <f t="shared" si="20"/>
        <v>0.6</v>
      </c>
      <c r="U706" s="1">
        <f t="shared" si="21"/>
        <v>1</v>
      </c>
    </row>
    <row r="707" spans="1:21" x14ac:dyDescent="0.25">
      <c r="A707" s="92">
        <v>11293</v>
      </c>
      <c r="B707" s="83" t="s">
        <v>958</v>
      </c>
      <c r="C707" s="85" t="s">
        <v>3220</v>
      </c>
      <c r="D707" s="86">
        <v>4880</v>
      </c>
      <c r="E707" s="85">
        <v>1</v>
      </c>
      <c r="F707" s="87">
        <v>3145.5450000000001</v>
      </c>
      <c r="G707" s="90">
        <v>0.64470000000000005</v>
      </c>
      <c r="H707" s="85">
        <v>0.7127</v>
      </c>
      <c r="I707" s="85">
        <v>0.75070000000000003</v>
      </c>
      <c r="J707" s="85">
        <v>0.62109999999999999</v>
      </c>
      <c r="K707" s="85">
        <v>0.67330000000000001</v>
      </c>
      <c r="L707" s="85">
        <v>0.67869999999999997</v>
      </c>
      <c r="M707" s="85">
        <v>0.6341</v>
      </c>
      <c r="N707" s="85">
        <v>0.66</v>
      </c>
      <c r="O707" s="85">
        <v>0.63849999999999996</v>
      </c>
      <c r="P707" s="85">
        <v>0.61009999999999998</v>
      </c>
      <c r="Q707" s="85">
        <v>0.57520000000000004</v>
      </c>
      <c r="R707" s="85">
        <v>0.56599999999999995</v>
      </c>
      <c r="S707" s="85">
        <v>0.61909999999999998</v>
      </c>
      <c r="T707" s="2">
        <f t="shared" si="20"/>
        <v>0.6</v>
      </c>
      <c r="U707" s="1">
        <f t="shared" si="21"/>
        <v>1</v>
      </c>
    </row>
    <row r="708" spans="1:21" x14ac:dyDescent="0.25">
      <c r="A708" s="92">
        <v>11294</v>
      </c>
      <c r="B708" s="83" t="s">
        <v>958</v>
      </c>
      <c r="C708" s="85" t="s">
        <v>3221</v>
      </c>
      <c r="D708" s="86">
        <v>4100</v>
      </c>
      <c r="E708" s="85">
        <v>25</v>
      </c>
      <c r="F708" s="87">
        <v>3407.1993000000002</v>
      </c>
      <c r="G708" s="90">
        <v>0.83609999999999995</v>
      </c>
      <c r="H708" s="85">
        <v>0.8145</v>
      </c>
      <c r="I708" s="85">
        <v>0.8135</v>
      </c>
      <c r="J708" s="85">
        <v>0.84560000000000002</v>
      </c>
      <c r="K708" s="85">
        <v>0.86439999999999995</v>
      </c>
      <c r="L708" s="85">
        <v>0.90539999999999998</v>
      </c>
      <c r="M708" s="85">
        <v>0.71389999999999998</v>
      </c>
      <c r="N708" s="85">
        <v>0.85299999999999998</v>
      </c>
      <c r="O708" s="85">
        <v>0.89429999999999998</v>
      </c>
      <c r="P708" s="85">
        <v>0.87370000000000003</v>
      </c>
      <c r="Q708" s="85">
        <v>0.79330000000000001</v>
      </c>
      <c r="R708" s="85">
        <v>0.8377</v>
      </c>
      <c r="S708" s="85">
        <v>0.83779999999999999</v>
      </c>
      <c r="T708" s="2">
        <f t="shared" ref="T708:T771" si="22">VLOOKUP($B708,$W$3:$AF$10,10,0)</f>
        <v>0.6</v>
      </c>
      <c r="U708" s="1">
        <f t="shared" ref="U708:U771" si="23">IF(G708&gt;=T708,1,0)</f>
        <v>1</v>
      </c>
    </row>
    <row r="709" spans="1:21" x14ac:dyDescent="0.25">
      <c r="A709" s="92">
        <v>11295</v>
      </c>
      <c r="B709" s="83" t="s">
        <v>961</v>
      </c>
      <c r="C709" s="85" t="s">
        <v>3222</v>
      </c>
      <c r="D709" s="86">
        <v>9511</v>
      </c>
      <c r="E709" s="85">
        <v>0</v>
      </c>
      <c r="F709" s="87">
        <v>8939.5213000000003</v>
      </c>
      <c r="G709" s="90">
        <v>0.93989999999999996</v>
      </c>
      <c r="H709" s="85">
        <v>0.85540000000000005</v>
      </c>
      <c r="I709" s="85">
        <v>0.97170000000000001</v>
      </c>
      <c r="J709" s="85">
        <v>1.0047999999999999</v>
      </c>
      <c r="K709" s="85">
        <v>1.0233000000000001</v>
      </c>
      <c r="L709" s="85">
        <v>0.97760000000000002</v>
      </c>
      <c r="M709" s="85">
        <v>0.92330000000000001</v>
      </c>
      <c r="N709" s="85">
        <v>0.95069999999999999</v>
      </c>
      <c r="O709" s="85">
        <v>0.96319999999999995</v>
      </c>
      <c r="P709" s="85">
        <v>0.87450000000000006</v>
      </c>
      <c r="Q709" s="85">
        <v>0.89929999999999999</v>
      </c>
      <c r="R709" s="85">
        <v>0.91720000000000002</v>
      </c>
      <c r="S709" s="85">
        <v>0.93530000000000002</v>
      </c>
      <c r="T709" s="2">
        <f t="shared" si="22"/>
        <v>0.8</v>
      </c>
      <c r="U709" s="1">
        <f t="shared" si="23"/>
        <v>1</v>
      </c>
    </row>
    <row r="710" spans="1:21" x14ac:dyDescent="0.25">
      <c r="A710" s="92">
        <v>11296</v>
      </c>
      <c r="B710" s="83" t="s">
        <v>958</v>
      </c>
      <c r="C710" s="85" t="s">
        <v>3223</v>
      </c>
      <c r="D710" s="86">
        <v>3562</v>
      </c>
      <c r="E710" s="85">
        <v>1</v>
      </c>
      <c r="F710" s="87">
        <v>2706.7873</v>
      </c>
      <c r="G710" s="90">
        <v>0.7601</v>
      </c>
      <c r="H710" s="85">
        <v>0.72319999999999995</v>
      </c>
      <c r="I710" s="85">
        <v>0.79900000000000004</v>
      </c>
      <c r="J710" s="85">
        <v>0.74629999999999996</v>
      </c>
      <c r="K710" s="85">
        <v>0.70950000000000002</v>
      </c>
      <c r="L710" s="85">
        <v>0.79849999999999999</v>
      </c>
      <c r="M710" s="85">
        <v>0.8518</v>
      </c>
      <c r="N710" s="85">
        <v>0.81499999999999995</v>
      </c>
      <c r="O710" s="85">
        <v>0.81599999999999995</v>
      </c>
      <c r="P710" s="85">
        <v>0.74039999999999995</v>
      </c>
      <c r="Q710" s="85">
        <v>0.69540000000000002</v>
      </c>
      <c r="R710" s="85">
        <v>0.71479999999999999</v>
      </c>
      <c r="S710" s="85">
        <v>0.71840000000000004</v>
      </c>
      <c r="T710" s="2">
        <f t="shared" si="22"/>
        <v>0.6</v>
      </c>
      <c r="U710" s="1">
        <f t="shared" si="23"/>
        <v>1</v>
      </c>
    </row>
    <row r="711" spans="1:21" x14ac:dyDescent="0.25">
      <c r="A711" s="92">
        <v>10679</v>
      </c>
      <c r="B711" s="83" t="s">
        <v>950</v>
      </c>
      <c r="C711" s="85" t="s">
        <v>3224</v>
      </c>
      <c r="D711" s="86">
        <v>42747</v>
      </c>
      <c r="E711" s="86">
        <v>42747</v>
      </c>
      <c r="F711" s="87">
        <v>74966.984899999996</v>
      </c>
      <c r="G711" s="143">
        <f>VLOOKUP($A711,ข้อมูลพื้นฐานรพ_สป_ณสค61!$C$2:$S$897,12,0)</f>
        <v>1.8210999999999999</v>
      </c>
      <c r="H711" s="85">
        <v>0</v>
      </c>
      <c r="I711" s="85">
        <v>0</v>
      </c>
      <c r="J711" s="85">
        <v>0</v>
      </c>
      <c r="K711" s="85">
        <v>0</v>
      </c>
      <c r="L711" s="85">
        <v>0</v>
      </c>
      <c r="M711" s="85">
        <v>0</v>
      </c>
      <c r="N711" s="85">
        <v>0</v>
      </c>
      <c r="O711" s="85">
        <v>0</v>
      </c>
      <c r="P711" s="85">
        <v>0</v>
      </c>
      <c r="Q711" s="85">
        <v>0</v>
      </c>
      <c r="R711" s="85">
        <v>0</v>
      </c>
      <c r="S711" s="85">
        <v>0</v>
      </c>
      <c r="T711" s="2">
        <f t="shared" si="22"/>
        <v>1.6</v>
      </c>
      <c r="U711" s="1">
        <f t="shared" si="23"/>
        <v>1</v>
      </c>
    </row>
    <row r="712" spans="1:21" x14ac:dyDescent="0.25">
      <c r="A712" s="92">
        <v>11297</v>
      </c>
      <c r="B712" s="83" t="s">
        <v>954</v>
      </c>
      <c r="C712" s="85" t="s">
        <v>3225</v>
      </c>
      <c r="D712" s="86">
        <v>9076</v>
      </c>
      <c r="E712" s="85">
        <v>234</v>
      </c>
      <c r="F712" s="87">
        <v>3431.0601000000001</v>
      </c>
      <c r="G712" s="90">
        <v>0.38800000000000001</v>
      </c>
      <c r="H712" s="85">
        <v>0</v>
      </c>
      <c r="I712" s="85">
        <v>0</v>
      </c>
      <c r="J712" s="85">
        <v>0.63929999999999998</v>
      </c>
      <c r="K712" s="85">
        <v>3.2199999999999999E-2</v>
      </c>
      <c r="L712" s="85">
        <v>2.4899999999999999E-2</v>
      </c>
      <c r="M712" s="85">
        <v>0.58579999999999999</v>
      </c>
      <c r="N712" s="85">
        <v>0.58840000000000003</v>
      </c>
      <c r="O712" s="85">
        <v>0.58299999999999996</v>
      </c>
      <c r="P712" s="85">
        <v>0.58589999999999998</v>
      </c>
      <c r="Q712" s="85">
        <v>0.59709999999999996</v>
      </c>
      <c r="R712" s="85">
        <v>0.62739999999999996</v>
      </c>
      <c r="S712" s="85">
        <v>0</v>
      </c>
      <c r="T712" s="2">
        <f t="shared" si="22"/>
        <v>0.6</v>
      </c>
      <c r="U712" s="1">
        <f t="shared" si="23"/>
        <v>0</v>
      </c>
    </row>
    <row r="713" spans="1:21" x14ac:dyDescent="0.25">
      <c r="A713" s="92">
        <v>11298</v>
      </c>
      <c r="B713" s="83" t="s">
        <v>958</v>
      </c>
      <c r="C713" s="85" t="s">
        <v>3226</v>
      </c>
      <c r="D713" s="86">
        <v>4479</v>
      </c>
      <c r="E713" s="85">
        <v>0</v>
      </c>
      <c r="F713" s="87">
        <v>1940.3669</v>
      </c>
      <c r="G713" s="90">
        <v>0.43319999999999997</v>
      </c>
      <c r="H713" s="85">
        <v>0.51429999999999998</v>
      </c>
      <c r="I713" s="85">
        <v>0.52170000000000005</v>
      </c>
      <c r="J713" s="85">
        <v>0.62460000000000004</v>
      </c>
      <c r="K713" s="85">
        <v>0.4728</v>
      </c>
      <c r="L713" s="85">
        <v>0.1178</v>
      </c>
      <c r="M713" s="85">
        <v>0.55659999999999998</v>
      </c>
      <c r="N713" s="85">
        <v>3.5999999999999999E-3</v>
      </c>
      <c r="O713" s="85">
        <v>0.56859999999999999</v>
      </c>
      <c r="P713" s="85">
        <v>0.55300000000000005</v>
      </c>
      <c r="Q713" s="85">
        <v>0.43109999999999998</v>
      </c>
      <c r="R713" s="85">
        <v>0.16220000000000001</v>
      </c>
      <c r="S713" s="85">
        <v>0.57420000000000004</v>
      </c>
      <c r="T713" s="2">
        <f t="shared" si="22"/>
        <v>0.6</v>
      </c>
      <c r="U713" s="1">
        <f t="shared" si="23"/>
        <v>0</v>
      </c>
    </row>
    <row r="714" spans="1:21" x14ac:dyDescent="0.25">
      <c r="A714" s="92">
        <v>11299</v>
      </c>
      <c r="B714" s="83" t="s">
        <v>958</v>
      </c>
      <c r="C714" s="85" t="s">
        <v>3227</v>
      </c>
      <c r="D714" s="86">
        <v>4227</v>
      </c>
      <c r="E714" s="85">
        <v>225</v>
      </c>
      <c r="F714" s="87">
        <v>1417.9077</v>
      </c>
      <c r="G714" s="90">
        <v>0.3543</v>
      </c>
      <c r="H714" s="85">
        <v>0.5202</v>
      </c>
      <c r="I714" s="85">
        <v>6.6500000000000004E-2</v>
      </c>
      <c r="J714" s="85">
        <v>0</v>
      </c>
      <c r="K714" s="85">
        <v>0</v>
      </c>
      <c r="L714" s="85">
        <v>0</v>
      </c>
      <c r="M714" s="85">
        <v>0.59830000000000005</v>
      </c>
      <c r="N714" s="85">
        <v>0.49930000000000002</v>
      </c>
      <c r="O714" s="85">
        <v>0.58320000000000005</v>
      </c>
      <c r="P714" s="85">
        <v>0.47299999999999998</v>
      </c>
      <c r="Q714" s="85">
        <v>0.52569999999999995</v>
      </c>
      <c r="R714" s="85">
        <v>0.52729999999999999</v>
      </c>
      <c r="S714" s="85">
        <v>0.50029999999999997</v>
      </c>
      <c r="T714" s="2">
        <f t="shared" si="22"/>
        <v>0.6</v>
      </c>
      <c r="U714" s="1">
        <f t="shared" si="23"/>
        <v>0</v>
      </c>
    </row>
    <row r="715" spans="1:21" x14ac:dyDescent="0.25">
      <c r="A715" s="92">
        <v>11300</v>
      </c>
      <c r="B715" s="83" t="s">
        <v>958</v>
      </c>
      <c r="C715" s="85" t="s">
        <v>3228</v>
      </c>
      <c r="D715" s="86">
        <v>3733</v>
      </c>
      <c r="E715" s="85">
        <v>168</v>
      </c>
      <c r="F715" s="85">
        <v>490.91950000000003</v>
      </c>
      <c r="G715" s="90">
        <v>0.13769999999999999</v>
      </c>
      <c r="H715" s="85">
        <v>0.27129999999999999</v>
      </c>
      <c r="I715" s="85">
        <v>0.313</v>
      </c>
      <c r="J715" s="85">
        <v>0.126</v>
      </c>
      <c r="K715" s="85">
        <v>8.1299999999999997E-2</v>
      </c>
      <c r="L715" s="85">
        <v>9.6699999999999994E-2</v>
      </c>
      <c r="M715" s="85">
        <v>0.10970000000000001</v>
      </c>
      <c r="N715" s="85">
        <v>5.91E-2</v>
      </c>
      <c r="O715" s="85">
        <v>4.2799999999999998E-2</v>
      </c>
      <c r="P715" s="85">
        <v>4.3200000000000002E-2</v>
      </c>
      <c r="Q715" s="85">
        <v>5.11E-2</v>
      </c>
      <c r="R715" s="85">
        <v>0.22689999999999999</v>
      </c>
      <c r="S715" s="85">
        <v>0.3</v>
      </c>
      <c r="T715" s="2">
        <f t="shared" si="22"/>
        <v>0.6</v>
      </c>
      <c r="U715" s="1">
        <f t="shared" si="23"/>
        <v>0</v>
      </c>
    </row>
    <row r="716" spans="1:21" x14ac:dyDescent="0.25">
      <c r="A716" s="92">
        <v>11301</v>
      </c>
      <c r="B716" s="83" t="s">
        <v>954</v>
      </c>
      <c r="C716" s="85" t="s">
        <v>3229</v>
      </c>
      <c r="D716" s="86">
        <v>4251</v>
      </c>
      <c r="E716" s="85">
        <v>10</v>
      </c>
      <c r="F716" s="87">
        <v>2091.6765</v>
      </c>
      <c r="G716" s="90">
        <v>0.49320000000000003</v>
      </c>
      <c r="H716" s="85">
        <v>0.4819</v>
      </c>
      <c r="I716" s="85">
        <v>0.53820000000000001</v>
      </c>
      <c r="J716" s="85">
        <v>0.4703</v>
      </c>
      <c r="K716" s="85">
        <v>0.47549999999999998</v>
      </c>
      <c r="L716" s="85">
        <v>0.47149999999999997</v>
      </c>
      <c r="M716" s="85">
        <v>0.47160000000000002</v>
      </c>
      <c r="N716" s="85">
        <v>0.47010000000000002</v>
      </c>
      <c r="O716" s="85">
        <v>0.4788</v>
      </c>
      <c r="P716" s="85">
        <v>0.49959999999999999</v>
      </c>
      <c r="Q716" s="85">
        <v>0.51380000000000003</v>
      </c>
      <c r="R716" s="85">
        <v>0.51219999999999999</v>
      </c>
      <c r="S716" s="85">
        <v>0.5222</v>
      </c>
      <c r="T716" s="2">
        <f t="shared" si="22"/>
        <v>0.6</v>
      </c>
      <c r="U716" s="1">
        <f t="shared" si="23"/>
        <v>0</v>
      </c>
    </row>
    <row r="717" spans="1:21" x14ac:dyDescent="0.25">
      <c r="A717" s="92">
        <v>11302</v>
      </c>
      <c r="B717" s="83" t="s">
        <v>961</v>
      </c>
      <c r="C717" s="85" t="s">
        <v>3230</v>
      </c>
      <c r="D717" s="86">
        <v>12774</v>
      </c>
      <c r="E717" s="86">
        <v>1021</v>
      </c>
      <c r="F717" s="87">
        <v>8179.0756000000001</v>
      </c>
      <c r="G717" s="90">
        <v>0.69589999999999996</v>
      </c>
      <c r="H717" s="85">
        <v>0.80579999999999996</v>
      </c>
      <c r="I717" s="85">
        <v>0.74739999999999995</v>
      </c>
      <c r="J717" s="85">
        <v>0.6986</v>
      </c>
      <c r="K717" s="85">
        <v>0.64900000000000002</v>
      </c>
      <c r="L717" s="85">
        <v>0.71389999999999998</v>
      </c>
      <c r="M717" s="85">
        <v>0.73170000000000002</v>
      </c>
      <c r="N717" s="85">
        <v>0.68569999999999998</v>
      </c>
      <c r="O717" s="85">
        <v>0.6472</v>
      </c>
      <c r="P717" s="85">
        <v>0.56389999999999996</v>
      </c>
      <c r="Q717" s="85">
        <v>0.64880000000000004</v>
      </c>
      <c r="R717" s="85">
        <v>0.42820000000000003</v>
      </c>
      <c r="S717" s="85">
        <v>0.97929999999999995</v>
      </c>
      <c r="T717" s="2">
        <f t="shared" si="22"/>
        <v>0.8</v>
      </c>
      <c r="U717" s="1">
        <f t="shared" si="23"/>
        <v>0</v>
      </c>
    </row>
    <row r="718" spans="1:21" x14ac:dyDescent="0.25">
      <c r="A718" s="92">
        <v>11303</v>
      </c>
      <c r="B718" s="83" t="s">
        <v>958</v>
      </c>
      <c r="C718" s="85" t="s">
        <v>3231</v>
      </c>
      <c r="D718" s="86">
        <v>3070</v>
      </c>
      <c r="E718" s="85">
        <v>403</v>
      </c>
      <c r="F718" s="87">
        <v>1303.1578</v>
      </c>
      <c r="G718" s="90">
        <v>0.48859999999999998</v>
      </c>
      <c r="H718" s="85">
        <v>0.47220000000000001</v>
      </c>
      <c r="I718" s="85">
        <v>0.5494</v>
      </c>
      <c r="J718" s="85">
        <v>0.47289999999999999</v>
      </c>
      <c r="K718" s="85">
        <v>0.45129999999999998</v>
      </c>
      <c r="L718" s="85">
        <v>0.45519999999999999</v>
      </c>
      <c r="M718" s="85">
        <v>0.44400000000000001</v>
      </c>
      <c r="N718" s="85">
        <v>0.46600000000000003</v>
      </c>
      <c r="O718" s="85">
        <v>0.56200000000000006</v>
      </c>
      <c r="P718" s="85">
        <v>0.48170000000000002</v>
      </c>
      <c r="Q718" s="85">
        <v>0.51729999999999998</v>
      </c>
      <c r="R718" s="85">
        <v>0.52490000000000003</v>
      </c>
      <c r="S718" s="85">
        <v>0.46829999999999999</v>
      </c>
      <c r="T718" s="2">
        <f t="shared" si="22"/>
        <v>0.6</v>
      </c>
      <c r="U718" s="1">
        <f t="shared" si="23"/>
        <v>0</v>
      </c>
    </row>
    <row r="719" spans="1:21" x14ac:dyDescent="0.25">
      <c r="A719" s="92">
        <v>13819</v>
      </c>
      <c r="B719" s="83" t="s">
        <v>958</v>
      </c>
      <c r="C719" s="85" t="s">
        <v>3232</v>
      </c>
      <c r="D719" s="86">
        <v>1047</v>
      </c>
      <c r="E719" s="85">
        <v>4</v>
      </c>
      <c r="F719" s="85">
        <v>802.52009999999996</v>
      </c>
      <c r="G719" s="90">
        <v>0.76939999999999997</v>
      </c>
      <c r="H719" s="85">
        <v>0.80059999999999998</v>
      </c>
      <c r="I719" s="85">
        <v>0.72450000000000003</v>
      </c>
      <c r="J719" s="85">
        <v>0.81740000000000002</v>
      </c>
      <c r="K719" s="85">
        <v>0.77669999999999995</v>
      </c>
      <c r="L719" s="85">
        <v>0.8145</v>
      </c>
      <c r="M719" s="85">
        <v>0.88590000000000002</v>
      </c>
      <c r="N719" s="85">
        <v>0.68300000000000005</v>
      </c>
      <c r="O719" s="85">
        <v>0.79759999999999998</v>
      </c>
      <c r="P719" s="85">
        <v>0.78069999999999995</v>
      </c>
      <c r="Q719" s="85">
        <v>0.69730000000000003</v>
      </c>
      <c r="R719" s="85">
        <v>0.70669999999999999</v>
      </c>
      <c r="S719" s="85">
        <v>0</v>
      </c>
      <c r="T719" s="2">
        <f t="shared" si="22"/>
        <v>0.6</v>
      </c>
      <c r="U719" s="1">
        <f t="shared" si="23"/>
        <v>1</v>
      </c>
    </row>
    <row r="720" spans="1:21" x14ac:dyDescent="0.25">
      <c r="A720" s="92">
        <v>10734</v>
      </c>
      <c r="B720" s="83" t="s">
        <v>950</v>
      </c>
      <c r="C720" s="85" t="s">
        <v>3233</v>
      </c>
      <c r="D720" s="86">
        <v>46444</v>
      </c>
      <c r="E720" s="85">
        <v>13</v>
      </c>
      <c r="F720" s="87">
        <v>50667.559099999999</v>
      </c>
      <c r="G720" s="90">
        <v>1.0911999999999999</v>
      </c>
      <c r="H720" s="85">
        <v>1.0116000000000001</v>
      </c>
      <c r="I720" s="85">
        <v>1.0833999999999999</v>
      </c>
      <c r="J720" s="85">
        <v>1.0628</v>
      </c>
      <c r="K720" s="85">
        <v>1.1454</v>
      </c>
      <c r="L720" s="85">
        <v>1.1407</v>
      </c>
      <c r="M720" s="85">
        <v>1.1493</v>
      </c>
      <c r="N720" s="85">
        <v>1.1913</v>
      </c>
      <c r="O720" s="85">
        <v>1.0681</v>
      </c>
      <c r="P720" s="85">
        <v>1.1232</v>
      </c>
      <c r="Q720" s="85">
        <v>1.0431999999999999</v>
      </c>
      <c r="R720" s="85">
        <v>1.0792999999999999</v>
      </c>
      <c r="S720" s="85">
        <v>1.0302</v>
      </c>
      <c r="T720" s="2">
        <f t="shared" si="22"/>
        <v>1.6</v>
      </c>
      <c r="U720" s="1">
        <f t="shared" si="23"/>
        <v>0</v>
      </c>
    </row>
    <row r="721" spans="1:21" x14ac:dyDescent="0.25">
      <c r="A721" s="92">
        <v>11304</v>
      </c>
      <c r="B721" s="83" t="s">
        <v>987</v>
      </c>
      <c r="C721" s="85" t="s">
        <v>3234</v>
      </c>
      <c r="D721" s="86">
        <v>20274</v>
      </c>
      <c r="E721" s="86">
        <v>19880</v>
      </c>
      <c r="F721" s="85">
        <v>0</v>
      </c>
      <c r="G721" s="143">
        <f>VLOOKUP($A721,ข้อมูลพื้นฐานรพ_สป_ณสค61!$C$2:$S$897,12,0)</f>
        <v>1.1525000000000001</v>
      </c>
      <c r="H721" s="85">
        <v>0</v>
      </c>
      <c r="I721" s="85">
        <v>0</v>
      </c>
      <c r="J721" s="85">
        <v>0</v>
      </c>
      <c r="K721" s="85">
        <v>0</v>
      </c>
      <c r="L721" s="85">
        <v>0</v>
      </c>
      <c r="M721" s="85">
        <v>0</v>
      </c>
      <c r="N721" s="85">
        <v>0</v>
      </c>
      <c r="O721" s="85">
        <v>0</v>
      </c>
      <c r="P721" s="85">
        <v>0</v>
      </c>
      <c r="Q721" s="85">
        <v>0</v>
      </c>
      <c r="R721" s="85">
        <v>0</v>
      </c>
      <c r="S721" s="85">
        <v>0</v>
      </c>
      <c r="T721" s="2">
        <f t="shared" si="22"/>
        <v>1</v>
      </c>
      <c r="U721" s="1">
        <f t="shared" si="23"/>
        <v>1</v>
      </c>
    </row>
    <row r="722" spans="1:21" x14ac:dyDescent="0.25">
      <c r="A722" s="92">
        <v>10735</v>
      </c>
      <c r="B722" s="83" t="s">
        <v>1013</v>
      </c>
      <c r="C722" s="85" t="s">
        <v>3235</v>
      </c>
      <c r="D722" s="86">
        <v>9140</v>
      </c>
      <c r="E722" s="85">
        <v>120</v>
      </c>
      <c r="F722" s="87">
        <v>10673.0134</v>
      </c>
      <c r="G722" s="90">
        <v>1.1833</v>
      </c>
      <c r="H722" s="85">
        <v>1.1644000000000001</v>
      </c>
      <c r="I722" s="85">
        <v>1.321</v>
      </c>
      <c r="J722" s="85">
        <v>1.1108</v>
      </c>
      <c r="K722" s="85">
        <v>1.143</v>
      </c>
      <c r="L722" s="85">
        <v>0</v>
      </c>
      <c r="M722" s="85">
        <v>1.17</v>
      </c>
      <c r="N722" s="85">
        <v>1.2090000000000001</v>
      </c>
      <c r="O722" s="85">
        <v>0</v>
      </c>
      <c r="P722" s="85">
        <v>0</v>
      </c>
      <c r="Q722" s="85">
        <v>0</v>
      </c>
      <c r="R722" s="85">
        <v>0</v>
      </c>
      <c r="S722" s="85">
        <v>0</v>
      </c>
      <c r="T722" s="2">
        <f t="shared" si="22"/>
        <v>1.2</v>
      </c>
      <c r="U722" s="1">
        <f t="shared" si="23"/>
        <v>0</v>
      </c>
    </row>
    <row r="723" spans="1:21" x14ac:dyDescent="0.25">
      <c r="A723" s="92">
        <v>11306</v>
      </c>
      <c r="B723" s="83" t="s">
        <v>954</v>
      </c>
      <c r="C723" s="85" t="s">
        <v>3236</v>
      </c>
      <c r="D723" s="86">
        <v>3638</v>
      </c>
      <c r="E723" s="85">
        <v>0</v>
      </c>
      <c r="F723" s="87">
        <v>2763.5246000000002</v>
      </c>
      <c r="G723" s="90">
        <v>0.75960000000000005</v>
      </c>
      <c r="H723" s="85">
        <v>0.67800000000000005</v>
      </c>
      <c r="I723" s="85">
        <v>0.71050000000000002</v>
      </c>
      <c r="J723" s="85">
        <v>0.72809999999999997</v>
      </c>
      <c r="K723" s="85">
        <v>0.73170000000000002</v>
      </c>
      <c r="L723" s="85">
        <v>0.78039999999999998</v>
      </c>
      <c r="M723" s="85">
        <v>0.84489999999999998</v>
      </c>
      <c r="N723" s="85">
        <v>0.89629999999999999</v>
      </c>
      <c r="O723" s="85">
        <v>0.74909999999999999</v>
      </c>
      <c r="P723" s="85">
        <v>0.7097</v>
      </c>
      <c r="Q723" s="85">
        <v>0.77010000000000001</v>
      </c>
      <c r="R723" s="85">
        <v>0.76149999999999995</v>
      </c>
      <c r="S723" s="85">
        <v>0.78310000000000002</v>
      </c>
      <c r="T723" s="2">
        <f t="shared" si="22"/>
        <v>0.6</v>
      </c>
      <c r="U723" s="1">
        <f t="shared" si="23"/>
        <v>1</v>
      </c>
    </row>
    <row r="724" spans="1:21" x14ac:dyDescent="0.25">
      <c r="A724" s="92">
        <v>11307</v>
      </c>
      <c r="B724" s="83" t="s">
        <v>958</v>
      </c>
      <c r="C724" s="85" t="s">
        <v>3237</v>
      </c>
      <c r="D724" s="86">
        <v>1555</v>
      </c>
      <c r="E724" s="85">
        <v>0</v>
      </c>
      <c r="F724" s="85">
        <v>778.08550000000002</v>
      </c>
      <c r="G724" s="90">
        <v>0.50039999999999996</v>
      </c>
      <c r="H724" s="85">
        <v>0.4955</v>
      </c>
      <c r="I724" s="85">
        <v>0.52729999999999999</v>
      </c>
      <c r="J724" s="85">
        <v>0.48549999999999999</v>
      </c>
      <c r="K724" s="85">
        <v>0.50190000000000001</v>
      </c>
      <c r="L724" s="85">
        <v>0.4713</v>
      </c>
      <c r="M724" s="85">
        <v>0.48070000000000002</v>
      </c>
      <c r="N724" s="85">
        <v>0.6119</v>
      </c>
      <c r="O724" s="85">
        <v>0.53090000000000004</v>
      </c>
      <c r="P724" s="85">
        <v>0.48959999999999998</v>
      </c>
      <c r="Q724" s="85">
        <v>0.4753</v>
      </c>
      <c r="R724" s="85">
        <v>0.4839</v>
      </c>
      <c r="S724" s="85">
        <v>0.48180000000000001</v>
      </c>
      <c r="T724" s="2">
        <f t="shared" si="22"/>
        <v>0.6</v>
      </c>
      <c r="U724" s="1">
        <f t="shared" si="23"/>
        <v>0</v>
      </c>
    </row>
    <row r="725" spans="1:21" x14ac:dyDescent="0.25">
      <c r="A725" s="92">
        <v>10736</v>
      </c>
      <c r="B725" s="83" t="s">
        <v>1013</v>
      </c>
      <c r="C725" s="85" t="s">
        <v>3238</v>
      </c>
      <c r="D725" s="86">
        <v>25567</v>
      </c>
      <c r="E725" s="85">
        <v>48</v>
      </c>
      <c r="F725" s="85">
        <v>966.87829999999997</v>
      </c>
      <c r="G725" s="90">
        <v>3.7900000000000003E-2</v>
      </c>
      <c r="H725" s="85">
        <v>9.8799999999999999E-2</v>
      </c>
      <c r="I725" s="85">
        <v>3.7900000000000003E-2</v>
      </c>
      <c r="J725" s="85">
        <v>1.03E-2</v>
      </c>
      <c r="K725" s="85">
        <v>1.6299999999999999E-2</v>
      </c>
      <c r="L725" s="85">
        <v>2.4E-2</v>
      </c>
      <c r="M725" s="85">
        <v>3.2800000000000003E-2</v>
      </c>
      <c r="N725" s="85">
        <v>8.4699999999999998E-2</v>
      </c>
      <c r="O725" s="85">
        <v>7.5399999999999995E-2</v>
      </c>
      <c r="P725" s="85">
        <v>5.3400000000000003E-2</v>
      </c>
      <c r="Q725" s="85">
        <v>4.7699999999999999E-2</v>
      </c>
      <c r="R725" s="85">
        <v>4.1000000000000003E-3</v>
      </c>
      <c r="S725" s="85">
        <v>0</v>
      </c>
      <c r="T725" s="2">
        <f t="shared" si="22"/>
        <v>1.2</v>
      </c>
      <c r="U725" s="1">
        <f t="shared" si="23"/>
        <v>0</v>
      </c>
    </row>
    <row r="726" spans="1:21" x14ac:dyDescent="0.25">
      <c r="A726" s="92">
        <v>11308</v>
      </c>
      <c r="B726" s="83" t="s">
        <v>958</v>
      </c>
      <c r="C726" s="85" t="s">
        <v>3239</v>
      </c>
      <c r="D726" s="86">
        <v>2770</v>
      </c>
      <c r="E726" s="85">
        <v>2</v>
      </c>
      <c r="F726" s="87">
        <v>1685.9052999999999</v>
      </c>
      <c r="G726" s="90">
        <v>0.60909999999999997</v>
      </c>
      <c r="H726" s="85">
        <v>0.61660000000000004</v>
      </c>
      <c r="I726" s="85">
        <v>0.60160000000000002</v>
      </c>
      <c r="J726" s="85">
        <v>0.69830000000000003</v>
      </c>
      <c r="K726" s="85">
        <v>0.58489999999999998</v>
      </c>
      <c r="L726" s="85">
        <v>0.59399999999999997</v>
      </c>
      <c r="M726" s="85">
        <v>0.6048</v>
      </c>
      <c r="N726" s="85">
        <v>0.63749999999999996</v>
      </c>
      <c r="O726" s="85">
        <v>0.54290000000000005</v>
      </c>
      <c r="P726" s="85">
        <v>0.62180000000000002</v>
      </c>
      <c r="Q726" s="85">
        <v>0.60199999999999998</v>
      </c>
      <c r="R726" s="85">
        <v>0.61270000000000002</v>
      </c>
      <c r="S726" s="85">
        <v>0.60470000000000002</v>
      </c>
      <c r="T726" s="2">
        <f t="shared" si="22"/>
        <v>0.6</v>
      </c>
      <c r="U726" s="1">
        <f t="shared" si="23"/>
        <v>1</v>
      </c>
    </row>
    <row r="727" spans="1:21" x14ac:dyDescent="0.25">
      <c r="A727" s="92">
        <v>11309</v>
      </c>
      <c r="B727" s="83" t="s">
        <v>958</v>
      </c>
      <c r="C727" s="85" t="s">
        <v>3240</v>
      </c>
      <c r="D727" s="86">
        <v>1985</v>
      </c>
      <c r="E727" s="85">
        <v>1</v>
      </c>
      <c r="F727" s="87">
        <v>1153.4729</v>
      </c>
      <c r="G727" s="90">
        <v>0.58140000000000003</v>
      </c>
      <c r="H727" s="85">
        <v>0.65110000000000001</v>
      </c>
      <c r="I727" s="85">
        <v>0.62150000000000005</v>
      </c>
      <c r="J727" s="85">
        <v>0.63639999999999997</v>
      </c>
      <c r="K727" s="85">
        <v>0.62070000000000003</v>
      </c>
      <c r="L727" s="85">
        <v>0.58940000000000003</v>
      </c>
      <c r="M727" s="85">
        <v>0.46910000000000002</v>
      </c>
      <c r="N727" s="85">
        <v>0.67569999999999997</v>
      </c>
      <c r="O727" s="85">
        <v>0.63339999999999996</v>
      </c>
      <c r="P727" s="85">
        <v>0.55500000000000005</v>
      </c>
      <c r="Q727" s="85">
        <v>0.54139999999999999</v>
      </c>
      <c r="R727" s="85">
        <v>0.4662</v>
      </c>
      <c r="S727" s="85">
        <v>0.55979999999999996</v>
      </c>
      <c r="T727" s="2">
        <f t="shared" si="22"/>
        <v>0.6</v>
      </c>
      <c r="U727" s="1">
        <f t="shared" si="23"/>
        <v>0</v>
      </c>
    </row>
    <row r="728" spans="1:21" x14ac:dyDescent="0.25">
      <c r="A728" s="92">
        <v>11310</v>
      </c>
      <c r="B728" s="83" t="s">
        <v>961</v>
      </c>
      <c r="C728" s="85" t="s">
        <v>3241</v>
      </c>
      <c r="D728" s="86">
        <v>8027</v>
      </c>
      <c r="E728" s="85">
        <v>181</v>
      </c>
      <c r="F728" s="87">
        <v>4566.3629000000001</v>
      </c>
      <c r="G728" s="90">
        <v>0.58199999999999996</v>
      </c>
      <c r="H728" s="85">
        <v>0.66620000000000001</v>
      </c>
      <c r="I728" s="85">
        <v>0.58399999999999996</v>
      </c>
      <c r="J728" s="85">
        <v>0.63380000000000003</v>
      </c>
      <c r="K728" s="85">
        <v>0.54879999999999995</v>
      </c>
      <c r="L728" s="85">
        <v>0.56769999999999998</v>
      </c>
      <c r="M728" s="85">
        <v>0.53300000000000003</v>
      </c>
      <c r="N728" s="85">
        <v>0.55740000000000001</v>
      </c>
      <c r="O728" s="85">
        <v>0.56179999999999997</v>
      </c>
      <c r="P728" s="85">
        <v>0.57050000000000001</v>
      </c>
      <c r="Q728" s="85">
        <v>0.60070000000000001</v>
      </c>
      <c r="R728" s="85">
        <v>0.59899999999999998</v>
      </c>
      <c r="S728" s="85">
        <v>0.55700000000000005</v>
      </c>
      <c r="T728" s="2">
        <f t="shared" si="22"/>
        <v>0.8</v>
      </c>
      <c r="U728" s="1">
        <f t="shared" si="23"/>
        <v>0</v>
      </c>
    </row>
    <row r="729" spans="1:21" x14ac:dyDescent="0.25">
      <c r="A729" s="92">
        <v>11311</v>
      </c>
      <c r="B729" s="83" t="s">
        <v>954</v>
      </c>
      <c r="C729" s="85" t="s">
        <v>3242</v>
      </c>
      <c r="D729" s="86">
        <v>5928</v>
      </c>
      <c r="E729" s="85">
        <v>5</v>
      </c>
      <c r="F729" s="87">
        <v>3677.6889000000001</v>
      </c>
      <c r="G729" s="90">
        <v>0.62090000000000001</v>
      </c>
      <c r="H729" s="85">
        <v>0.66069999999999995</v>
      </c>
      <c r="I729" s="85">
        <v>0.68759999999999999</v>
      </c>
      <c r="J729" s="85">
        <v>0.63280000000000003</v>
      </c>
      <c r="K729" s="85">
        <v>0.60350000000000004</v>
      </c>
      <c r="L729" s="85">
        <v>0.58940000000000003</v>
      </c>
      <c r="M729" s="85">
        <v>0.69310000000000005</v>
      </c>
      <c r="N729" s="85">
        <v>0.55630000000000002</v>
      </c>
      <c r="O729" s="85">
        <v>0.58409999999999995</v>
      </c>
      <c r="P729" s="85">
        <v>0.6099</v>
      </c>
      <c r="Q729" s="85">
        <v>0.62960000000000005</v>
      </c>
      <c r="R729" s="85">
        <v>0.623</v>
      </c>
      <c r="S729" s="85">
        <v>0.57450000000000001</v>
      </c>
      <c r="T729" s="2">
        <f t="shared" si="22"/>
        <v>0.6</v>
      </c>
      <c r="U729" s="1">
        <f t="shared" si="23"/>
        <v>1</v>
      </c>
    </row>
    <row r="730" spans="1:21" x14ac:dyDescent="0.25">
      <c r="A730" s="92">
        <v>11312</v>
      </c>
      <c r="B730" s="83" t="s">
        <v>958</v>
      </c>
      <c r="C730" s="85" t="s">
        <v>3243</v>
      </c>
      <c r="D730" s="86">
        <v>2381</v>
      </c>
      <c r="E730" s="85">
        <v>5</v>
      </c>
      <c r="F730" s="87">
        <v>1360.6755000000001</v>
      </c>
      <c r="G730" s="90">
        <v>0.57269999999999999</v>
      </c>
      <c r="H730" s="85">
        <v>0.61950000000000005</v>
      </c>
      <c r="I730" s="85">
        <v>0.64019999999999999</v>
      </c>
      <c r="J730" s="85">
        <v>0.62390000000000001</v>
      </c>
      <c r="K730" s="85">
        <v>0.60980000000000001</v>
      </c>
      <c r="L730" s="85">
        <v>0.497</v>
      </c>
      <c r="M730" s="85">
        <v>0.52459999999999996</v>
      </c>
      <c r="N730" s="85">
        <v>0.71579999999999999</v>
      </c>
      <c r="O730" s="85">
        <v>0.57169999999999999</v>
      </c>
      <c r="P730" s="85">
        <v>0.54949999999999999</v>
      </c>
      <c r="Q730" s="85">
        <v>0.50309999999999999</v>
      </c>
      <c r="R730" s="85">
        <v>0.54459999999999997</v>
      </c>
      <c r="S730" s="85">
        <v>0.51959999999999995</v>
      </c>
      <c r="T730" s="2">
        <f t="shared" si="22"/>
        <v>0.6</v>
      </c>
      <c r="U730" s="1">
        <f t="shared" si="23"/>
        <v>0</v>
      </c>
    </row>
    <row r="731" spans="1:21" x14ac:dyDescent="0.25">
      <c r="A731" s="92">
        <v>11313</v>
      </c>
      <c r="B731" s="83" t="s">
        <v>958</v>
      </c>
      <c r="C731" s="85" t="s">
        <v>3244</v>
      </c>
      <c r="D731" s="86">
        <v>1841</v>
      </c>
      <c r="E731" s="85">
        <v>2</v>
      </c>
      <c r="F731" s="87">
        <v>1083.5134</v>
      </c>
      <c r="G731" s="90">
        <v>0.58919999999999995</v>
      </c>
      <c r="H731" s="85">
        <v>0.57399999999999995</v>
      </c>
      <c r="I731" s="85">
        <v>0.54569999999999996</v>
      </c>
      <c r="J731" s="85">
        <v>0.63739999999999997</v>
      </c>
      <c r="K731" s="85">
        <v>0.47310000000000002</v>
      </c>
      <c r="L731" s="85">
        <v>0.63629999999999998</v>
      </c>
      <c r="M731" s="85">
        <v>0.58720000000000006</v>
      </c>
      <c r="N731" s="85">
        <v>0.52200000000000002</v>
      </c>
      <c r="O731" s="85">
        <v>0.46489999999999998</v>
      </c>
      <c r="P731" s="85">
        <v>0.68720000000000003</v>
      </c>
      <c r="Q731" s="85">
        <v>0.60240000000000005</v>
      </c>
      <c r="R731" s="85">
        <v>0.60640000000000005</v>
      </c>
      <c r="S731" s="85">
        <v>0.65580000000000005</v>
      </c>
      <c r="T731" s="2">
        <f t="shared" si="22"/>
        <v>0.6</v>
      </c>
      <c r="U731" s="1">
        <f t="shared" si="23"/>
        <v>0</v>
      </c>
    </row>
    <row r="732" spans="1:21" x14ac:dyDescent="0.25">
      <c r="A732" s="92">
        <v>11314</v>
      </c>
      <c r="B732" s="83" t="s">
        <v>958</v>
      </c>
      <c r="C732" s="85" t="s">
        <v>3245</v>
      </c>
      <c r="D732" s="86">
        <v>2249</v>
      </c>
      <c r="E732" s="86">
        <v>1047</v>
      </c>
      <c r="F732" s="85">
        <v>0</v>
      </c>
      <c r="G732" s="143">
        <f>VLOOKUP($A732,ข้อมูลพื้นฐานรพ_สป_ณสค61!$C$2:$S$897,12,0)</f>
        <v>0.53169999999999995</v>
      </c>
      <c r="H732" s="85">
        <v>0</v>
      </c>
      <c r="I732" s="85">
        <v>0</v>
      </c>
      <c r="J732" s="85">
        <v>0</v>
      </c>
      <c r="K732" s="85">
        <v>0</v>
      </c>
      <c r="L732" s="85">
        <v>0</v>
      </c>
      <c r="M732" s="85">
        <v>0</v>
      </c>
      <c r="N732" s="85">
        <v>0</v>
      </c>
      <c r="O732" s="85">
        <v>0</v>
      </c>
      <c r="P732" s="85">
        <v>0</v>
      </c>
      <c r="Q732" s="85">
        <v>0</v>
      </c>
      <c r="R732" s="85">
        <v>0</v>
      </c>
      <c r="S732" s="85">
        <v>0</v>
      </c>
      <c r="T732" s="2">
        <f t="shared" si="22"/>
        <v>0.6</v>
      </c>
      <c r="U732" s="1">
        <f t="shared" si="23"/>
        <v>0</v>
      </c>
    </row>
    <row r="733" spans="1:21" x14ac:dyDescent="0.25">
      <c r="A733" s="92">
        <v>10737</v>
      </c>
      <c r="B733" s="83" t="s">
        <v>1013</v>
      </c>
      <c r="C733" s="85" t="s">
        <v>3246</v>
      </c>
      <c r="D733" s="86">
        <v>13741</v>
      </c>
      <c r="E733" s="85">
        <v>0</v>
      </c>
      <c r="F733" s="85">
        <v>0</v>
      </c>
      <c r="G733" s="143">
        <f>VLOOKUP($A733,ข้อมูลพื้นฐานรพ_สป_ณสค61!$C$2:$S$897,12,0)</f>
        <v>1.446</v>
      </c>
      <c r="H733" s="85">
        <v>0</v>
      </c>
      <c r="I733" s="85">
        <v>0</v>
      </c>
      <c r="J733" s="85">
        <v>0</v>
      </c>
      <c r="K733" s="85">
        <v>0</v>
      </c>
      <c r="L733" s="85">
        <v>0</v>
      </c>
      <c r="M733" s="85">
        <v>0</v>
      </c>
      <c r="N733" s="85">
        <v>0</v>
      </c>
      <c r="O733" s="85">
        <v>0</v>
      </c>
      <c r="P733" s="85">
        <v>0</v>
      </c>
      <c r="Q733" s="85">
        <v>0</v>
      </c>
      <c r="R733" s="85">
        <v>0</v>
      </c>
      <c r="S733" s="85">
        <v>0</v>
      </c>
      <c r="T733" s="2">
        <f t="shared" si="22"/>
        <v>1.2</v>
      </c>
      <c r="U733" s="1">
        <f t="shared" si="23"/>
        <v>1</v>
      </c>
    </row>
    <row r="734" spans="1:21" x14ac:dyDescent="0.25">
      <c r="A734" s="92">
        <v>11315</v>
      </c>
      <c r="B734" s="83" t="s">
        <v>958</v>
      </c>
      <c r="C734" s="85" t="s">
        <v>3247</v>
      </c>
      <c r="D734" s="86">
        <v>2180</v>
      </c>
      <c r="E734" s="85">
        <v>0</v>
      </c>
      <c r="F734" s="85">
        <v>0</v>
      </c>
      <c r="G734" s="143">
        <f>VLOOKUP($A734,ข้อมูลพื้นฐานรพ_สป_ณสค61!$C$2:$S$897,12,0)</f>
        <v>0.57199999999999995</v>
      </c>
      <c r="H734" s="85">
        <v>0</v>
      </c>
      <c r="I734" s="85">
        <v>0</v>
      </c>
      <c r="J734" s="85">
        <v>0</v>
      </c>
      <c r="K734" s="85">
        <v>0</v>
      </c>
      <c r="L734" s="85">
        <v>0</v>
      </c>
      <c r="M734" s="85">
        <v>0</v>
      </c>
      <c r="N734" s="85">
        <v>0</v>
      </c>
      <c r="O734" s="85">
        <v>0</v>
      </c>
      <c r="P734" s="85">
        <v>0</v>
      </c>
      <c r="Q734" s="85">
        <v>0</v>
      </c>
      <c r="R734" s="85">
        <v>0</v>
      </c>
      <c r="S734" s="85">
        <v>0</v>
      </c>
      <c r="T734" s="2">
        <f t="shared" si="22"/>
        <v>0.6</v>
      </c>
      <c r="U734" s="1">
        <f t="shared" si="23"/>
        <v>0</v>
      </c>
    </row>
    <row r="735" spans="1:21" x14ac:dyDescent="0.25">
      <c r="A735" s="92">
        <v>11316</v>
      </c>
      <c r="B735" s="83" t="s">
        <v>958</v>
      </c>
      <c r="C735" s="85" t="s">
        <v>3248</v>
      </c>
      <c r="D735" s="86">
        <v>5086</v>
      </c>
      <c r="E735" s="85">
        <v>39</v>
      </c>
      <c r="F735" s="87">
        <v>3021.5234</v>
      </c>
      <c r="G735" s="90">
        <v>0.59870000000000001</v>
      </c>
      <c r="H735" s="85">
        <v>0.66020000000000001</v>
      </c>
      <c r="I735" s="85">
        <v>0.61950000000000005</v>
      </c>
      <c r="J735" s="85">
        <v>3.8699999999999998E-2</v>
      </c>
      <c r="K735" s="85">
        <v>0.74770000000000003</v>
      </c>
      <c r="L735" s="85">
        <v>0.65449999999999997</v>
      </c>
      <c r="M735" s="85">
        <v>0.69299999999999995</v>
      </c>
      <c r="N735" s="85">
        <v>0.69650000000000001</v>
      </c>
      <c r="O735" s="85">
        <v>0.72729999999999995</v>
      </c>
      <c r="P735" s="85">
        <v>0.56020000000000003</v>
      </c>
      <c r="Q735" s="85">
        <v>0.60870000000000002</v>
      </c>
      <c r="R735" s="85">
        <v>0.62519999999999998</v>
      </c>
      <c r="S735" s="85">
        <v>0.63560000000000005</v>
      </c>
      <c r="T735" s="2">
        <f t="shared" si="22"/>
        <v>0.6</v>
      </c>
      <c r="U735" s="1">
        <f t="shared" si="23"/>
        <v>0</v>
      </c>
    </row>
    <row r="736" spans="1:21" x14ac:dyDescent="0.25">
      <c r="A736" s="92">
        <v>11317</v>
      </c>
      <c r="B736" s="83" t="s">
        <v>961</v>
      </c>
      <c r="C736" s="85" t="s">
        <v>3249</v>
      </c>
      <c r="D736" s="86">
        <v>13712</v>
      </c>
      <c r="E736" s="85">
        <v>51</v>
      </c>
      <c r="F736" s="87">
        <v>10219.3647</v>
      </c>
      <c r="G736" s="90">
        <v>0.74809999999999999</v>
      </c>
      <c r="H736" s="85">
        <v>0.65139999999999998</v>
      </c>
      <c r="I736" s="85">
        <v>0.7429</v>
      </c>
      <c r="J736" s="85">
        <v>0.69769999999999999</v>
      </c>
      <c r="K736" s="85">
        <v>0.76229999999999998</v>
      </c>
      <c r="L736" s="85">
        <v>0.71350000000000002</v>
      </c>
      <c r="M736" s="85">
        <v>0.73980000000000001</v>
      </c>
      <c r="N736" s="85">
        <v>0.79049999999999998</v>
      </c>
      <c r="O736" s="85">
        <v>0.67069999999999996</v>
      </c>
      <c r="P736" s="85">
        <v>0.74650000000000005</v>
      </c>
      <c r="Q736" s="85">
        <v>0.85409999999999997</v>
      </c>
      <c r="R736" s="85">
        <v>0.80689999999999995</v>
      </c>
      <c r="S736" s="85">
        <v>0.79139999999999999</v>
      </c>
      <c r="T736" s="2">
        <f t="shared" si="22"/>
        <v>0.8</v>
      </c>
      <c r="U736" s="1">
        <f t="shared" si="23"/>
        <v>0</v>
      </c>
    </row>
    <row r="737" spans="1:21" x14ac:dyDescent="0.25">
      <c r="A737" s="92">
        <v>11318</v>
      </c>
      <c r="B737" s="83" t="s">
        <v>958</v>
      </c>
      <c r="C737" s="85" t="s">
        <v>3250</v>
      </c>
      <c r="D737" s="86">
        <v>3365</v>
      </c>
      <c r="E737" s="85">
        <v>23</v>
      </c>
      <c r="F737" s="87">
        <v>1883.1316999999999</v>
      </c>
      <c r="G737" s="90">
        <v>0.5635</v>
      </c>
      <c r="H737" s="85">
        <v>0.49399999999999999</v>
      </c>
      <c r="I737" s="85">
        <v>0.51819999999999999</v>
      </c>
      <c r="J737" s="85">
        <v>0.52939999999999998</v>
      </c>
      <c r="K737" s="85">
        <v>0.51290000000000002</v>
      </c>
      <c r="L737" s="85">
        <v>0.55779999999999996</v>
      </c>
      <c r="M737" s="85">
        <v>0.49830000000000002</v>
      </c>
      <c r="N737" s="85">
        <v>0.53849999999999998</v>
      </c>
      <c r="O737" s="85">
        <v>0.75490000000000002</v>
      </c>
      <c r="P737" s="85">
        <v>0.5373</v>
      </c>
      <c r="Q737" s="85">
        <v>0.621</v>
      </c>
      <c r="R737" s="85">
        <v>0.65159999999999996</v>
      </c>
      <c r="S737" s="85">
        <v>0.53349999999999997</v>
      </c>
      <c r="T737" s="2">
        <f t="shared" si="22"/>
        <v>0.6</v>
      </c>
      <c r="U737" s="1">
        <f t="shared" si="23"/>
        <v>0</v>
      </c>
    </row>
    <row r="738" spans="1:21" x14ac:dyDescent="0.25">
      <c r="A738" s="92">
        <v>11319</v>
      </c>
      <c r="B738" s="83" t="s">
        <v>958</v>
      </c>
      <c r="C738" s="85" t="s">
        <v>3251</v>
      </c>
      <c r="D738" s="86">
        <v>4079</v>
      </c>
      <c r="E738" s="85">
        <v>1</v>
      </c>
      <c r="F738" s="87">
        <v>2662.3548000000001</v>
      </c>
      <c r="G738" s="90">
        <v>0.65290000000000004</v>
      </c>
      <c r="H738" s="85">
        <v>0.77080000000000004</v>
      </c>
      <c r="I738" s="85">
        <v>0.64380000000000004</v>
      </c>
      <c r="J738" s="85">
        <v>0.69599999999999995</v>
      </c>
      <c r="K738" s="85">
        <v>0.65920000000000001</v>
      </c>
      <c r="L738" s="85">
        <v>0.61099999999999999</v>
      </c>
      <c r="M738" s="85">
        <v>0.67190000000000005</v>
      </c>
      <c r="N738" s="85">
        <v>0.71109999999999995</v>
      </c>
      <c r="O738" s="85">
        <v>0.64870000000000005</v>
      </c>
      <c r="P738" s="85">
        <v>0.58409999999999995</v>
      </c>
      <c r="Q738" s="85">
        <v>0.61129999999999995</v>
      </c>
      <c r="R738" s="85">
        <v>0.62019999999999997</v>
      </c>
      <c r="S738" s="85">
        <v>0.61209999999999998</v>
      </c>
      <c r="T738" s="2">
        <f t="shared" si="22"/>
        <v>0.6</v>
      </c>
      <c r="U738" s="1">
        <f t="shared" si="23"/>
        <v>1</v>
      </c>
    </row>
    <row r="739" spans="1:21" x14ac:dyDescent="0.25">
      <c r="A739" s="92">
        <v>11320</v>
      </c>
      <c r="B739" s="83" t="s">
        <v>1013</v>
      </c>
      <c r="C739" s="85" t="s">
        <v>3252</v>
      </c>
      <c r="D739" s="86">
        <v>21052</v>
      </c>
      <c r="E739" s="86">
        <v>4044</v>
      </c>
      <c r="F739" s="87">
        <v>17670.953600000001</v>
      </c>
      <c r="G739" s="90">
        <v>1.0389999999999999</v>
      </c>
      <c r="H739" s="85">
        <v>0</v>
      </c>
      <c r="I739" s="85">
        <v>0</v>
      </c>
      <c r="J739" s="85">
        <v>0</v>
      </c>
      <c r="K739" s="85">
        <v>1.5205</v>
      </c>
      <c r="L739" s="85">
        <v>0</v>
      </c>
      <c r="M739" s="85">
        <v>1.4422999999999999</v>
      </c>
      <c r="N739" s="85">
        <v>1.5597000000000001</v>
      </c>
      <c r="O739" s="85">
        <v>1.5379</v>
      </c>
      <c r="P739" s="85">
        <v>1.538</v>
      </c>
      <c r="Q739" s="85">
        <v>1.5717000000000001</v>
      </c>
      <c r="R739" s="85">
        <v>1.5342</v>
      </c>
      <c r="S739" s="85">
        <v>0</v>
      </c>
      <c r="T739" s="2">
        <f t="shared" si="22"/>
        <v>1.2</v>
      </c>
      <c r="U739" s="1">
        <f t="shared" si="23"/>
        <v>0</v>
      </c>
    </row>
    <row r="740" spans="1:21" x14ac:dyDescent="0.25">
      <c r="A740" s="92">
        <v>11321</v>
      </c>
      <c r="B740" s="83" t="s">
        <v>958</v>
      </c>
      <c r="C740" s="85" t="s">
        <v>3253</v>
      </c>
      <c r="D740" s="86">
        <v>4393</v>
      </c>
      <c r="E740" s="85">
        <v>0</v>
      </c>
      <c r="F740" s="87">
        <v>3653.5749999999998</v>
      </c>
      <c r="G740" s="90">
        <v>0.83169999999999999</v>
      </c>
      <c r="H740" s="85">
        <v>0.82899999999999996</v>
      </c>
      <c r="I740" s="85">
        <v>0.8387</v>
      </c>
      <c r="J740" s="85">
        <v>0.98219999999999996</v>
      </c>
      <c r="K740" s="85">
        <v>0.86339999999999995</v>
      </c>
      <c r="L740" s="85">
        <v>0.83299999999999996</v>
      </c>
      <c r="M740" s="85">
        <v>0.78420000000000001</v>
      </c>
      <c r="N740" s="85">
        <v>0.88719999999999999</v>
      </c>
      <c r="O740" s="85">
        <v>0.76219999999999999</v>
      </c>
      <c r="P740" s="85">
        <v>0.80600000000000005</v>
      </c>
      <c r="Q740" s="85">
        <v>0.82869999999999999</v>
      </c>
      <c r="R740" s="85">
        <v>0.68359999999999999</v>
      </c>
      <c r="S740" s="85">
        <v>0.77539999999999998</v>
      </c>
      <c r="T740" s="2">
        <f t="shared" si="22"/>
        <v>0.6</v>
      </c>
      <c r="U740" s="1">
        <f t="shared" si="23"/>
        <v>1</v>
      </c>
    </row>
    <row r="741" spans="1:21" x14ac:dyDescent="0.25">
      <c r="A741" s="92">
        <v>10680</v>
      </c>
      <c r="B741" s="83" t="s">
        <v>950</v>
      </c>
      <c r="C741" s="85" t="s">
        <v>3652</v>
      </c>
      <c r="D741" s="86">
        <v>51067</v>
      </c>
      <c r="E741" s="85">
        <v>0</v>
      </c>
      <c r="F741" s="87">
        <v>55051.281000000003</v>
      </c>
      <c r="G741" s="90">
        <v>1.0780000000000001</v>
      </c>
      <c r="H741" s="85">
        <v>0</v>
      </c>
      <c r="I741" s="85">
        <v>0</v>
      </c>
      <c r="J741" s="85">
        <v>0</v>
      </c>
      <c r="K741" s="85">
        <v>1.61</v>
      </c>
      <c r="L741" s="85">
        <v>1.5430999999999999</v>
      </c>
      <c r="M741" s="85">
        <v>1.5411999999999999</v>
      </c>
      <c r="N741" s="85">
        <v>1.5626</v>
      </c>
      <c r="O741" s="85">
        <v>1.5645</v>
      </c>
      <c r="P741" s="85">
        <v>1.3368</v>
      </c>
      <c r="Q741" s="85">
        <v>1.5074000000000001</v>
      </c>
      <c r="R741" s="85">
        <v>1.3284</v>
      </c>
      <c r="S741" s="85">
        <v>0</v>
      </c>
      <c r="T741" s="2">
        <f t="shared" si="22"/>
        <v>1.6</v>
      </c>
      <c r="U741" s="1">
        <f t="shared" si="23"/>
        <v>0</v>
      </c>
    </row>
    <row r="742" spans="1:21" x14ac:dyDescent="0.25">
      <c r="A742" s="92">
        <v>11322</v>
      </c>
      <c r="B742" s="83" t="s">
        <v>958</v>
      </c>
      <c r="C742" s="85" t="s">
        <v>3653</v>
      </c>
      <c r="D742" s="86">
        <v>2182</v>
      </c>
      <c r="E742" s="85">
        <v>17</v>
      </c>
      <c r="F742" s="87">
        <v>1084.8376000000001</v>
      </c>
      <c r="G742" s="90">
        <v>0.50109999999999999</v>
      </c>
      <c r="H742" s="85">
        <v>0.53080000000000005</v>
      </c>
      <c r="I742" s="85">
        <v>0.48089999999999999</v>
      </c>
      <c r="J742" s="85">
        <v>0.4284</v>
      </c>
      <c r="K742" s="85">
        <v>0.57589999999999997</v>
      </c>
      <c r="L742" s="85">
        <v>0.62170000000000003</v>
      </c>
      <c r="M742" s="85">
        <v>0.49709999999999999</v>
      </c>
      <c r="N742" s="85">
        <v>0.48089999999999999</v>
      </c>
      <c r="O742" s="85">
        <v>0.49680000000000002</v>
      </c>
      <c r="P742" s="85">
        <v>0.46400000000000002</v>
      </c>
      <c r="Q742" s="85">
        <v>0.49919999999999998</v>
      </c>
      <c r="R742" s="85">
        <v>0.47489999999999999</v>
      </c>
      <c r="S742" s="85">
        <v>0.49659999999999999</v>
      </c>
      <c r="T742" s="2">
        <f t="shared" si="22"/>
        <v>0.6</v>
      </c>
      <c r="U742" s="1">
        <f t="shared" si="23"/>
        <v>0</v>
      </c>
    </row>
    <row r="743" spans="1:21" x14ac:dyDescent="0.25">
      <c r="A743" s="92">
        <v>11324</v>
      </c>
      <c r="B743" s="83" t="s">
        <v>958</v>
      </c>
      <c r="C743" s="85" t="s">
        <v>3654</v>
      </c>
      <c r="D743" s="86">
        <v>4993</v>
      </c>
      <c r="E743" s="86">
        <v>2929</v>
      </c>
      <c r="F743" s="85">
        <v>0</v>
      </c>
      <c r="G743" s="143">
        <f>VLOOKUP($A743,ข้อมูลพื้นฐานรพ_สป_ณสค61!$C$2:$S$897,12,0)</f>
        <v>0.56999999999999995</v>
      </c>
      <c r="H743" s="85">
        <v>0</v>
      </c>
      <c r="I743" s="85">
        <v>0</v>
      </c>
      <c r="J743" s="85">
        <v>0</v>
      </c>
      <c r="K743" s="85">
        <v>0</v>
      </c>
      <c r="L743" s="85">
        <v>0</v>
      </c>
      <c r="M743" s="85">
        <v>0</v>
      </c>
      <c r="N743" s="85">
        <v>0</v>
      </c>
      <c r="O743" s="85">
        <v>0</v>
      </c>
      <c r="P743" s="85">
        <v>0</v>
      </c>
      <c r="Q743" s="85">
        <v>0</v>
      </c>
      <c r="R743" s="85">
        <v>0</v>
      </c>
      <c r="S743" s="85">
        <v>0</v>
      </c>
      <c r="T743" s="2">
        <f t="shared" si="22"/>
        <v>0.6</v>
      </c>
      <c r="U743" s="1">
        <f t="shared" si="23"/>
        <v>0</v>
      </c>
    </row>
    <row r="744" spans="1:21" x14ac:dyDescent="0.25">
      <c r="A744" s="92">
        <v>11325</v>
      </c>
      <c r="B744" s="83" t="s">
        <v>961</v>
      </c>
      <c r="C744" s="85" t="s">
        <v>3655</v>
      </c>
      <c r="D744" s="86">
        <v>6854</v>
      </c>
      <c r="E744" s="85">
        <v>335</v>
      </c>
      <c r="F744" s="87">
        <v>2337.0189999999998</v>
      </c>
      <c r="G744" s="90">
        <v>0.35849999999999999</v>
      </c>
      <c r="H744" s="85">
        <v>0.50280000000000002</v>
      </c>
      <c r="I744" s="85">
        <v>0.50509999999999999</v>
      </c>
      <c r="J744" s="85">
        <v>0.48920000000000002</v>
      </c>
      <c r="K744" s="85">
        <v>0.39810000000000001</v>
      </c>
      <c r="L744" s="85">
        <v>0.30969999999999998</v>
      </c>
      <c r="M744" s="85">
        <v>0.1409</v>
      </c>
      <c r="N744" s="85">
        <v>9.8199999999999996E-2</v>
      </c>
      <c r="O744" s="85">
        <v>9.3700000000000006E-2</v>
      </c>
      <c r="P744" s="85">
        <v>0.27279999999999999</v>
      </c>
      <c r="Q744" s="85">
        <v>0.51680000000000004</v>
      </c>
      <c r="R744" s="85">
        <v>0.52359999999999995</v>
      </c>
      <c r="S744" s="85">
        <v>0.47270000000000001</v>
      </c>
      <c r="T744" s="2">
        <f t="shared" si="22"/>
        <v>0.8</v>
      </c>
      <c r="U744" s="1">
        <f t="shared" si="23"/>
        <v>0</v>
      </c>
    </row>
    <row r="745" spans="1:21" x14ac:dyDescent="0.25">
      <c r="A745" s="92">
        <v>11326</v>
      </c>
      <c r="B745" s="83" t="s">
        <v>958</v>
      </c>
      <c r="C745" s="85" t="s">
        <v>3656</v>
      </c>
      <c r="D745" s="86">
        <v>2792</v>
      </c>
      <c r="E745" s="85">
        <v>12</v>
      </c>
      <c r="F745" s="85">
        <v>712.75519999999995</v>
      </c>
      <c r="G745" s="90">
        <v>0.25640000000000002</v>
      </c>
      <c r="H745" s="85">
        <v>0.3301</v>
      </c>
      <c r="I745" s="85">
        <v>0.3271</v>
      </c>
      <c r="J745" s="85">
        <v>0.24660000000000001</v>
      </c>
      <c r="K745" s="85">
        <v>0.3115</v>
      </c>
      <c r="L745" s="85">
        <v>0.2752</v>
      </c>
      <c r="M745" s="85">
        <v>0.2288</v>
      </c>
      <c r="N745" s="85">
        <v>0.29620000000000002</v>
      </c>
      <c r="O745" s="85">
        <v>0.20710000000000001</v>
      </c>
      <c r="P745" s="85">
        <v>0.1507</v>
      </c>
      <c r="Q745" s="85">
        <v>2.1499999999999998E-2</v>
      </c>
      <c r="R745" s="85">
        <v>0.28120000000000001</v>
      </c>
      <c r="S745" s="85">
        <v>0.4325</v>
      </c>
      <c r="T745" s="2">
        <f t="shared" si="22"/>
        <v>0.6</v>
      </c>
      <c r="U745" s="1">
        <f t="shared" si="23"/>
        <v>0</v>
      </c>
    </row>
    <row r="746" spans="1:21" x14ac:dyDescent="0.25">
      <c r="A746" s="92">
        <v>11327</v>
      </c>
      <c r="B746" s="83" t="s">
        <v>954</v>
      </c>
      <c r="C746" s="85" t="s">
        <v>3657</v>
      </c>
      <c r="D746" s="86">
        <v>4554</v>
      </c>
      <c r="E746" s="86">
        <v>2522</v>
      </c>
      <c r="F746" s="85">
        <v>554.43740000000003</v>
      </c>
      <c r="G746" s="90">
        <v>0.27289999999999998</v>
      </c>
      <c r="H746" s="85">
        <v>0.39460000000000001</v>
      </c>
      <c r="I746" s="85">
        <v>0.221</v>
      </c>
      <c r="J746" s="85">
        <v>0.41349999999999998</v>
      </c>
      <c r="K746" s="85">
        <v>0.30840000000000001</v>
      </c>
      <c r="L746" s="85">
        <v>0.27250000000000002</v>
      </c>
      <c r="M746" s="85">
        <v>0.26079999999999998</v>
      </c>
      <c r="N746" s="85">
        <v>0.3206</v>
      </c>
      <c r="O746" s="85">
        <v>6.6699999999999995E-2</v>
      </c>
      <c r="P746" s="85">
        <v>0.29699999999999999</v>
      </c>
      <c r="Q746" s="85">
        <v>2.47E-2</v>
      </c>
      <c r="R746" s="85">
        <v>3.56E-2</v>
      </c>
      <c r="S746" s="85">
        <v>5.3999999999999999E-2</v>
      </c>
      <c r="T746" s="2">
        <f t="shared" si="22"/>
        <v>0.6</v>
      </c>
      <c r="U746" s="1">
        <f t="shared" si="23"/>
        <v>0</v>
      </c>
    </row>
    <row r="747" spans="1:21" x14ac:dyDescent="0.25">
      <c r="A747" s="92">
        <v>11328</v>
      </c>
      <c r="B747" s="83" t="s">
        <v>954</v>
      </c>
      <c r="C747" s="85" t="s">
        <v>3658</v>
      </c>
      <c r="D747" s="86">
        <v>6701</v>
      </c>
      <c r="E747" s="85">
        <v>162</v>
      </c>
      <c r="F747" s="87">
        <v>2974.7116000000001</v>
      </c>
      <c r="G747" s="90">
        <v>0.45490000000000003</v>
      </c>
      <c r="H747" s="85">
        <v>0.4955</v>
      </c>
      <c r="I747" s="85">
        <v>0.46879999999999999</v>
      </c>
      <c r="J747" s="85">
        <v>0.44379999999999997</v>
      </c>
      <c r="K747" s="85">
        <v>0.4551</v>
      </c>
      <c r="L747" s="85">
        <v>0.46779999999999999</v>
      </c>
      <c r="M747" s="85">
        <v>0.48149999999999998</v>
      </c>
      <c r="N747" s="85">
        <v>0.45469999999999999</v>
      </c>
      <c r="O747" s="85">
        <v>0.41220000000000001</v>
      </c>
      <c r="P747" s="85">
        <v>0.42909999999999998</v>
      </c>
      <c r="Q747" s="85">
        <v>0.45490000000000003</v>
      </c>
      <c r="R747" s="85">
        <v>0.48559999999999998</v>
      </c>
      <c r="S747" s="85">
        <v>0.41699999999999998</v>
      </c>
      <c r="T747" s="2">
        <f t="shared" si="22"/>
        <v>0.6</v>
      </c>
      <c r="U747" s="1">
        <f t="shared" si="23"/>
        <v>0</v>
      </c>
    </row>
    <row r="748" spans="1:21" x14ac:dyDescent="0.25">
      <c r="A748" s="92">
        <v>11329</v>
      </c>
      <c r="B748" s="83" t="s">
        <v>961</v>
      </c>
      <c r="C748" s="85" t="s">
        <v>3659</v>
      </c>
      <c r="D748" s="86">
        <v>23769</v>
      </c>
      <c r="E748" s="86">
        <v>3578</v>
      </c>
      <c r="F748" s="87">
        <v>17545.603599999999</v>
      </c>
      <c r="G748" s="90">
        <v>0.86899999999999999</v>
      </c>
      <c r="H748" s="85">
        <v>0.8629</v>
      </c>
      <c r="I748" s="85">
        <v>0.79430000000000001</v>
      </c>
      <c r="J748" s="85">
        <v>0.79669999999999996</v>
      </c>
      <c r="K748" s="85">
        <v>0.7883</v>
      </c>
      <c r="L748" s="85">
        <v>0.7863</v>
      </c>
      <c r="M748" s="85">
        <v>0.89249999999999996</v>
      </c>
      <c r="N748" s="85">
        <v>0.85199999999999998</v>
      </c>
      <c r="O748" s="85">
        <v>0.90739999999999998</v>
      </c>
      <c r="P748" s="85">
        <v>0.90600000000000003</v>
      </c>
      <c r="Q748" s="85">
        <v>0.94430000000000003</v>
      </c>
      <c r="R748" s="85">
        <v>1.0048999999999999</v>
      </c>
      <c r="S748" s="85">
        <v>0.88549999999999995</v>
      </c>
      <c r="T748" s="2">
        <f t="shared" si="22"/>
        <v>0.8</v>
      </c>
      <c r="U748" s="1">
        <f t="shared" si="23"/>
        <v>1</v>
      </c>
    </row>
    <row r="749" spans="1:21" x14ac:dyDescent="0.25">
      <c r="A749" s="92">
        <v>11330</v>
      </c>
      <c r="B749" s="83" t="s">
        <v>987</v>
      </c>
      <c r="C749" s="85" t="s">
        <v>3660</v>
      </c>
      <c r="D749" s="86">
        <v>28214</v>
      </c>
      <c r="E749" s="85">
        <v>732</v>
      </c>
      <c r="F749" s="87">
        <v>25388.103599999999</v>
      </c>
      <c r="G749" s="90">
        <v>0.92379999999999995</v>
      </c>
      <c r="H749" s="85">
        <v>0.92020000000000002</v>
      </c>
      <c r="I749" s="85">
        <v>0.93049999999999999</v>
      </c>
      <c r="J749" s="85">
        <v>0.9657</v>
      </c>
      <c r="K749" s="85">
        <v>0.97</v>
      </c>
      <c r="L749" s="85">
        <v>0.94179999999999997</v>
      </c>
      <c r="M749" s="85">
        <v>0.9083</v>
      </c>
      <c r="N749" s="85">
        <v>0.92449999999999999</v>
      </c>
      <c r="O749" s="85">
        <v>0.93259999999999998</v>
      </c>
      <c r="P749" s="85">
        <v>0.96540000000000004</v>
      </c>
      <c r="Q749" s="85">
        <v>0.92879999999999996</v>
      </c>
      <c r="R749" s="85">
        <v>0.92830000000000001</v>
      </c>
      <c r="S749" s="85">
        <v>0.79949999999999999</v>
      </c>
      <c r="T749" s="2">
        <f t="shared" si="22"/>
        <v>1</v>
      </c>
      <c r="U749" s="1">
        <f t="shared" si="23"/>
        <v>0</v>
      </c>
    </row>
    <row r="750" spans="1:21" x14ac:dyDescent="0.25">
      <c r="A750" s="92">
        <v>11331</v>
      </c>
      <c r="B750" s="83" t="s">
        <v>958</v>
      </c>
      <c r="C750" s="85" t="s">
        <v>3661</v>
      </c>
      <c r="D750" s="86">
        <v>2801</v>
      </c>
      <c r="E750" s="85">
        <v>239</v>
      </c>
      <c r="F750" s="87">
        <v>1149.5219999999999</v>
      </c>
      <c r="G750" s="90">
        <v>0.44869999999999999</v>
      </c>
      <c r="H750" s="85">
        <v>0.4738</v>
      </c>
      <c r="I750" s="85">
        <v>0.47049999999999997</v>
      </c>
      <c r="J750" s="85">
        <v>0.4667</v>
      </c>
      <c r="K750" s="85">
        <v>0.42980000000000002</v>
      </c>
      <c r="L750" s="85">
        <v>0.42159999999999997</v>
      </c>
      <c r="M750" s="85">
        <v>0.4889</v>
      </c>
      <c r="N750" s="85">
        <v>0.43159999999999998</v>
      </c>
      <c r="O750" s="85">
        <v>0.46200000000000002</v>
      </c>
      <c r="P750" s="85">
        <v>0.44779999999999998</v>
      </c>
      <c r="Q750" s="85">
        <v>0.46529999999999999</v>
      </c>
      <c r="R750" s="85">
        <v>0.2218</v>
      </c>
      <c r="S750" s="85">
        <v>0.45040000000000002</v>
      </c>
      <c r="T750" s="2">
        <f t="shared" si="22"/>
        <v>0.6</v>
      </c>
      <c r="U750" s="1">
        <f t="shared" si="23"/>
        <v>0</v>
      </c>
    </row>
    <row r="751" spans="1:21" x14ac:dyDescent="0.25">
      <c r="A751" s="92">
        <v>11332</v>
      </c>
      <c r="B751" s="83" t="s">
        <v>954</v>
      </c>
      <c r="C751" s="85" t="s">
        <v>3662</v>
      </c>
      <c r="D751" s="86">
        <v>6120</v>
      </c>
      <c r="E751" s="85">
        <v>79</v>
      </c>
      <c r="F751" s="87">
        <v>2929.4490000000001</v>
      </c>
      <c r="G751" s="90">
        <v>0.4849</v>
      </c>
      <c r="H751" s="85">
        <v>0.47289999999999999</v>
      </c>
      <c r="I751" s="85">
        <v>0.4854</v>
      </c>
      <c r="J751" s="85">
        <v>0.50690000000000002</v>
      </c>
      <c r="K751" s="85">
        <v>0.5363</v>
      </c>
      <c r="L751" s="85">
        <v>0.50980000000000003</v>
      </c>
      <c r="M751" s="85">
        <v>0.47839999999999999</v>
      </c>
      <c r="N751" s="85">
        <v>0.46889999999999998</v>
      </c>
      <c r="O751" s="85">
        <v>0.4516</v>
      </c>
      <c r="P751" s="85">
        <v>0.496</v>
      </c>
      <c r="Q751" s="85">
        <v>0.433</v>
      </c>
      <c r="R751" s="85">
        <v>0.50460000000000005</v>
      </c>
      <c r="S751" s="85">
        <v>0.4652</v>
      </c>
      <c r="T751" s="2">
        <f t="shared" si="22"/>
        <v>0.6</v>
      </c>
      <c r="U751" s="1">
        <f t="shared" si="23"/>
        <v>0</v>
      </c>
    </row>
    <row r="752" spans="1:21" x14ac:dyDescent="0.25">
      <c r="A752" s="92">
        <v>11333</v>
      </c>
      <c r="B752" s="83" t="s">
        <v>961</v>
      </c>
      <c r="C752" s="85" t="s">
        <v>3663</v>
      </c>
      <c r="D752" s="86">
        <v>7739</v>
      </c>
      <c r="E752" s="85">
        <v>34</v>
      </c>
      <c r="F752" s="87">
        <v>3718.0603999999998</v>
      </c>
      <c r="G752" s="90">
        <v>0.48259999999999997</v>
      </c>
      <c r="H752" s="85">
        <v>0.64900000000000002</v>
      </c>
      <c r="I752" s="85">
        <v>0.55510000000000004</v>
      </c>
      <c r="J752" s="85">
        <v>0.48230000000000001</v>
      </c>
      <c r="K752" s="85">
        <v>0.46579999999999999</v>
      </c>
      <c r="L752" s="85">
        <v>0.47870000000000001</v>
      </c>
      <c r="M752" s="85">
        <v>0.4627</v>
      </c>
      <c r="N752" s="85">
        <v>0.48430000000000001</v>
      </c>
      <c r="O752" s="85">
        <v>0.48070000000000002</v>
      </c>
      <c r="P752" s="85">
        <v>0.49390000000000001</v>
      </c>
      <c r="Q752" s="85">
        <v>0.44490000000000002</v>
      </c>
      <c r="R752" s="85">
        <v>0.49769999999999998</v>
      </c>
      <c r="S752" s="85">
        <v>0.3165</v>
      </c>
      <c r="T752" s="2">
        <f t="shared" si="22"/>
        <v>0.8</v>
      </c>
      <c r="U752" s="1">
        <f t="shared" si="23"/>
        <v>0</v>
      </c>
    </row>
    <row r="753" spans="1:21" x14ac:dyDescent="0.25">
      <c r="A753" s="92">
        <v>11334</v>
      </c>
      <c r="B753" s="83" t="s">
        <v>954</v>
      </c>
      <c r="C753" s="85" t="s">
        <v>3664</v>
      </c>
      <c r="D753" s="86">
        <v>5640</v>
      </c>
      <c r="E753" s="85">
        <v>213</v>
      </c>
      <c r="F753" s="87">
        <v>2509.2709</v>
      </c>
      <c r="G753" s="90">
        <v>0.46239999999999998</v>
      </c>
      <c r="H753" s="85">
        <v>0.47320000000000001</v>
      </c>
      <c r="I753" s="85">
        <v>0.45960000000000001</v>
      </c>
      <c r="J753" s="85">
        <v>0.47349999999999998</v>
      </c>
      <c r="K753" s="85">
        <v>0.4496</v>
      </c>
      <c r="L753" s="85">
        <v>0.47039999999999998</v>
      </c>
      <c r="M753" s="85">
        <v>0.47</v>
      </c>
      <c r="N753" s="85">
        <v>0.44259999999999999</v>
      </c>
      <c r="O753" s="85">
        <v>0.44700000000000001</v>
      </c>
      <c r="P753" s="85">
        <v>0.48270000000000002</v>
      </c>
      <c r="Q753" s="85">
        <v>0.49149999999999999</v>
      </c>
      <c r="R753" s="85">
        <v>0.46489999999999998</v>
      </c>
      <c r="S753" s="85">
        <v>0.38440000000000002</v>
      </c>
      <c r="T753" s="2">
        <f t="shared" si="22"/>
        <v>0.6</v>
      </c>
      <c r="U753" s="1">
        <f t="shared" si="23"/>
        <v>0</v>
      </c>
    </row>
    <row r="754" spans="1:21" x14ac:dyDescent="0.25">
      <c r="A754" s="92">
        <v>11335</v>
      </c>
      <c r="B754" s="83" t="s">
        <v>987</v>
      </c>
      <c r="C754" s="85" t="s">
        <v>3665</v>
      </c>
      <c r="D754" s="86">
        <v>20204</v>
      </c>
      <c r="E754" s="85">
        <v>73</v>
      </c>
      <c r="F754" s="87">
        <v>17438.8318</v>
      </c>
      <c r="G754" s="90">
        <v>0.86629999999999996</v>
      </c>
      <c r="H754" s="85">
        <v>0.86899999999999999</v>
      </c>
      <c r="I754" s="85">
        <v>0.88859999999999995</v>
      </c>
      <c r="J754" s="85">
        <v>0.88090000000000002</v>
      </c>
      <c r="K754" s="85">
        <v>0.98560000000000003</v>
      </c>
      <c r="L754" s="85">
        <v>0.90669999999999995</v>
      </c>
      <c r="M754" s="85">
        <v>0.83589999999999998</v>
      </c>
      <c r="N754" s="85">
        <v>0.8175</v>
      </c>
      <c r="O754" s="85">
        <v>0.8216</v>
      </c>
      <c r="P754" s="85">
        <v>0.84840000000000004</v>
      </c>
      <c r="Q754" s="85">
        <v>0.80889999999999995</v>
      </c>
      <c r="R754" s="85">
        <v>0.86160000000000003</v>
      </c>
      <c r="S754" s="85">
        <v>0.88080000000000003</v>
      </c>
      <c r="T754" s="2">
        <f t="shared" si="22"/>
        <v>1</v>
      </c>
      <c r="U754" s="1">
        <f t="shared" si="23"/>
        <v>0</v>
      </c>
    </row>
    <row r="755" spans="1:21" x14ac:dyDescent="0.25">
      <c r="A755" s="92">
        <v>11336</v>
      </c>
      <c r="B755" s="83" t="s">
        <v>958</v>
      </c>
      <c r="C755" s="85" t="s">
        <v>3666</v>
      </c>
      <c r="D755" s="86">
        <v>4931</v>
      </c>
      <c r="E755" s="85">
        <v>30</v>
      </c>
      <c r="F755" s="87">
        <v>2352.4971999999998</v>
      </c>
      <c r="G755" s="90">
        <v>0.48</v>
      </c>
      <c r="H755" s="85">
        <v>0.47249999999999998</v>
      </c>
      <c r="I755" s="85">
        <v>0.51639999999999997</v>
      </c>
      <c r="J755" s="85">
        <v>0.4672</v>
      </c>
      <c r="K755" s="85">
        <v>0.432</v>
      </c>
      <c r="L755" s="85">
        <v>0.47720000000000001</v>
      </c>
      <c r="M755" s="85">
        <v>0.4839</v>
      </c>
      <c r="N755" s="85">
        <v>0.46820000000000001</v>
      </c>
      <c r="O755" s="85">
        <v>0.49709999999999999</v>
      </c>
      <c r="P755" s="85">
        <v>0.48159999999999997</v>
      </c>
      <c r="Q755" s="85">
        <v>0.48699999999999999</v>
      </c>
      <c r="R755" s="85">
        <v>0.46100000000000002</v>
      </c>
      <c r="S755" s="85">
        <v>0.52549999999999997</v>
      </c>
      <c r="T755" s="2">
        <f t="shared" si="22"/>
        <v>0.6</v>
      </c>
      <c r="U755" s="1">
        <f t="shared" si="23"/>
        <v>0</v>
      </c>
    </row>
    <row r="756" spans="1:21" x14ac:dyDescent="0.25">
      <c r="A756" s="92">
        <v>11337</v>
      </c>
      <c r="B756" s="83" t="s">
        <v>958</v>
      </c>
      <c r="C756" s="85" t="s">
        <v>3667</v>
      </c>
      <c r="D756" s="86">
        <v>4850</v>
      </c>
      <c r="E756" s="85">
        <v>346</v>
      </c>
      <c r="F756" s="87">
        <v>2077.8476000000001</v>
      </c>
      <c r="G756" s="90">
        <v>0.46129999999999999</v>
      </c>
      <c r="H756" s="85">
        <v>0.55859999999999999</v>
      </c>
      <c r="I756" s="85">
        <v>0.49049999999999999</v>
      </c>
      <c r="J756" s="85">
        <v>0.51449999999999996</v>
      </c>
      <c r="K756" s="85">
        <v>0.52880000000000005</v>
      </c>
      <c r="L756" s="85">
        <v>0.49569999999999997</v>
      </c>
      <c r="M756" s="85">
        <v>0.52929999999999999</v>
      </c>
      <c r="N756" s="85">
        <v>0.46939999999999998</v>
      </c>
      <c r="O756" s="85">
        <v>0.45150000000000001</v>
      </c>
      <c r="P756" s="85">
        <v>0.4496</v>
      </c>
      <c r="Q756" s="85">
        <v>0.32490000000000002</v>
      </c>
      <c r="R756" s="85">
        <v>0.34799999999999998</v>
      </c>
      <c r="S756" s="85">
        <v>0.25840000000000002</v>
      </c>
      <c r="T756" s="2">
        <f t="shared" si="22"/>
        <v>0.6</v>
      </c>
      <c r="U756" s="1">
        <f t="shared" si="23"/>
        <v>0</v>
      </c>
    </row>
    <row r="757" spans="1:21" x14ac:dyDescent="0.25">
      <c r="A757" s="92">
        <v>11338</v>
      </c>
      <c r="B757" s="83" t="s">
        <v>958</v>
      </c>
      <c r="C757" s="85" t="s">
        <v>3668</v>
      </c>
      <c r="D757" s="86">
        <v>4671</v>
      </c>
      <c r="E757" s="86">
        <v>2228</v>
      </c>
      <c r="F757" s="85">
        <v>269.51589999999999</v>
      </c>
      <c r="G757" s="90">
        <v>0.1103</v>
      </c>
      <c r="H757" s="85">
        <v>0.41570000000000001</v>
      </c>
      <c r="I757" s="85">
        <v>0</v>
      </c>
      <c r="J757" s="85">
        <v>0.39560000000000001</v>
      </c>
      <c r="K757" s="85">
        <v>0.35460000000000003</v>
      </c>
      <c r="L757" s="85">
        <v>1.2E-2</v>
      </c>
      <c r="M757" s="85">
        <v>0</v>
      </c>
      <c r="N757" s="85">
        <v>0.40129999999999999</v>
      </c>
      <c r="O757" s="85">
        <v>2.52E-2</v>
      </c>
      <c r="P757" s="85">
        <v>4.9299999999999997E-2</v>
      </c>
      <c r="Q757" s="85">
        <v>0</v>
      </c>
      <c r="R757" s="85">
        <v>4.3799999999999999E-2</v>
      </c>
      <c r="S757" s="85">
        <v>7.0000000000000007E-2</v>
      </c>
      <c r="T757" s="2">
        <f t="shared" si="22"/>
        <v>0.6</v>
      </c>
      <c r="U757" s="1">
        <f t="shared" si="23"/>
        <v>0</v>
      </c>
    </row>
    <row r="758" spans="1:21" x14ac:dyDescent="0.25">
      <c r="A758" s="92">
        <v>11339</v>
      </c>
      <c r="B758" s="83" t="s">
        <v>980</v>
      </c>
      <c r="C758" s="85" t="s">
        <v>3669</v>
      </c>
      <c r="D758" s="86">
        <v>1407</v>
      </c>
      <c r="E758" s="85">
        <v>3</v>
      </c>
      <c r="F758" s="85">
        <v>708.95910000000003</v>
      </c>
      <c r="G758" s="90">
        <v>0.505</v>
      </c>
      <c r="H758" s="85">
        <v>0.53639999999999999</v>
      </c>
      <c r="I758" s="85">
        <v>0.45390000000000003</v>
      </c>
      <c r="J758" s="85">
        <v>0.52080000000000004</v>
      </c>
      <c r="K758" s="85">
        <v>0.48370000000000002</v>
      </c>
      <c r="L758" s="85">
        <v>0.53080000000000005</v>
      </c>
      <c r="M758" s="85">
        <v>0.46579999999999999</v>
      </c>
      <c r="N758" s="85">
        <v>0.54200000000000004</v>
      </c>
      <c r="O758" s="85">
        <v>0.59199999999999997</v>
      </c>
      <c r="P758" s="85">
        <v>0.54920000000000002</v>
      </c>
      <c r="Q758" s="85">
        <v>0.49120000000000003</v>
      </c>
      <c r="R758" s="85">
        <v>0.51749999999999996</v>
      </c>
      <c r="S758" s="85">
        <v>0.41810000000000003</v>
      </c>
      <c r="T758" s="2">
        <f t="shared" si="22"/>
        <v>0.6</v>
      </c>
      <c r="U758" s="1">
        <f t="shared" si="23"/>
        <v>0</v>
      </c>
    </row>
    <row r="759" spans="1:21" x14ac:dyDescent="0.25">
      <c r="A759" s="92">
        <v>11660</v>
      </c>
      <c r="B759" s="83" t="s">
        <v>958</v>
      </c>
      <c r="C759" s="85" t="s">
        <v>3670</v>
      </c>
      <c r="D759" s="86">
        <v>2183</v>
      </c>
      <c r="E759" s="85">
        <v>14</v>
      </c>
      <c r="F759" s="87">
        <v>1012.8814</v>
      </c>
      <c r="G759" s="90">
        <v>0.46700000000000003</v>
      </c>
      <c r="H759" s="85">
        <v>0.47239999999999999</v>
      </c>
      <c r="I759" s="85">
        <v>0.46039999999999998</v>
      </c>
      <c r="J759" s="85">
        <v>0.46050000000000002</v>
      </c>
      <c r="K759" s="85">
        <v>0.44790000000000002</v>
      </c>
      <c r="L759" s="85">
        <v>0.46260000000000001</v>
      </c>
      <c r="M759" s="85">
        <v>0.45579999999999998</v>
      </c>
      <c r="N759" s="85">
        <v>0.52180000000000004</v>
      </c>
      <c r="O759" s="85">
        <v>0.4617</v>
      </c>
      <c r="P759" s="85">
        <v>0.45989999999999998</v>
      </c>
      <c r="Q759" s="85">
        <v>0.41589999999999999</v>
      </c>
      <c r="R759" s="85">
        <v>0.5071</v>
      </c>
      <c r="S759" s="85">
        <v>0.49790000000000001</v>
      </c>
      <c r="T759" s="2">
        <f t="shared" si="22"/>
        <v>0.6</v>
      </c>
      <c r="U759" s="1">
        <f t="shared" si="23"/>
        <v>0</v>
      </c>
    </row>
    <row r="760" spans="1:21" x14ac:dyDescent="0.25">
      <c r="A760" s="92">
        <v>40491</v>
      </c>
      <c r="B760" s="83" t="s">
        <v>980</v>
      </c>
      <c r="C760" s="85" t="s">
        <v>3671</v>
      </c>
      <c r="D760" s="85">
        <v>26</v>
      </c>
      <c r="E760" s="85">
        <v>0</v>
      </c>
      <c r="F760" s="85">
        <v>1.0840000000000001</v>
      </c>
      <c r="G760" s="90">
        <v>4.1700000000000001E-2</v>
      </c>
      <c r="H760" s="85">
        <v>0</v>
      </c>
      <c r="I760" s="85">
        <v>0</v>
      </c>
      <c r="J760" s="85">
        <v>0</v>
      </c>
      <c r="K760" s="85">
        <v>0</v>
      </c>
      <c r="L760" s="85">
        <v>0</v>
      </c>
      <c r="M760" s="85">
        <v>0</v>
      </c>
      <c r="N760" s="85">
        <v>0</v>
      </c>
      <c r="O760" s="85">
        <v>0</v>
      </c>
      <c r="P760" s="85">
        <v>0</v>
      </c>
      <c r="Q760" s="85">
        <v>0</v>
      </c>
      <c r="R760" s="85">
        <v>0</v>
      </c>
      <c r="S760" s="85">
        <v>4.1700000000000001E-2</v>
      </c>
      <c r="T760" s="2">
        <f t="shared" si="22"/>
        <v>0.6</v>
      </c>
      <c r="U760" s="1">
        <f t="shared" si="23"/>
        <v>0</v>
      </c>
    </row>
    <row r="761" spans="1:21" x14ac:dyDescent="0.25">
      <c r="A761" s="92">
        <v>40492</v>
      </c>
      <c r="B761" s="83" t="s">
        <v>980</v>
      </c>
      <c r="C761" s="85" t="s">
        <v>3672</v>
      </c>
      <c r="D761" s="85">
        <v>0</v>
      </c>
      <c r="E761" s="85">
        <v>0</v>
      </c>
      <c r="F761" s="85">
        <v>0</v>
      </c>
      <c r="G761" s="143">
        <f>VLOOKUP($A761,ข้อมูลพื้นฐานรพ_สป_ณสค61!$C$2:$S$897,12,0)</f>
        <v>0</v>
      </c>
      <c r="H761" s="85">
        <v>0</v>
      </c>
      <c r="I761" s="85">
        <v>0</v>
      </c>
      <c r="J761" s="85">
        <v>0</v>
      </c>
      <c r="K761" s="85">
        <v>0</v>
      </c>
      <c r="L761" s="85">
        <v>0</v>
      </c>
      <c r="M761" s="85">
        <v>0</v>
      </c>
      <c r="N761" s="85">
        <v>0</v>
      </c>
      <c r="O761" s="85">
        <v>0</v>
      </c>
      <c r="P761" s="85">
        <v>0</v>
      </c>
      <c r="Q761" s="85">
        <v>0</v>
      </c>
      <c r="R761" s="85">
        <v>0</v>
      </c>
      <c r="S761" s="85">
        <v>0</v>
      </c>
      <c r="T761" s="2">
        <f t="shared" si="22"/>
        <v>0.6</v>
      </c>
      <c r="U761" s="1">
        <f t="shared" si="23"/>
        <v>0</v>
      </c>
    </row>
    <row r="762" spans="1:21" x14ac:dyDescent="0.25">
      <c r="A762" s="92">
        <v>40742</v>
      </c>
      <c r="B762" s="83" t="s">
        <v>980</v>
      </c>
      <c r="C762" s="85" t="s">
        <v>3673</v>
      </c>
      <c r="D762" s="85">
        <v>0</v>
      </c>
      <c r="E762" s="85">
        <v>0</v>
      </c>
      <c r="F762" s="85">
        <v>0</v>
      </c>
      <c r="G762" s="143">
        <f>VLOOKUP($A762,ข้อมูลพื้นฐานรพ_สป_ณสค61!$C$2:$S$897,12,0)</f>
        <v>0</v>
      </c>
      <c r="H762" s="85">
        <v>0</v>
      </c>
      <c r="I762" s="85">
        <v>0</v>
      </c>
      <c r="J762" s="85">
        <v>0</v>
      </c>
      <c r="K762" s="85">
        <v>0</v>
      </c>
      <c r="L762" s="85">
        <v>0</v>
      </c>
      <c r="M762" s="85">
        <v>0</v>
      </c>
      <c r="N762" s="85">
        <v>0</v>
      </c>
      <c r="O762" s="85">
        <v>0</v>
      </c>
      <c r="P762" s="85">
        <v>0</v>
      </c>
      <c r="Q762" s="85">
        <v>0</v>
      </c>
      <c r="R762" s="85">
        <v>0</v>
      </c>
      <c r="S762" s="85">
        <v>0</v>
      </c>
      <c r="T762" s="2">
        <f t="shared" si="22"/>
        <v>0.6</v>
      </c>
      <c r="U762" s="1">
        <f t="shared" si="23"/>
        <v>0</v>
      </c>
    </row>
    <row r="763" spans="1:21" x14ac:dyDescent="0.25">
      <c r="A763" s="92">
        <v>40743</v>
      </c>
      <c r="B763" s="83" t="s">
        <v>980</v>
      </c>
      <c r="C763" s="85" t="s">
        <v>3674</v>
      </c>
      <c r="D763" s="85">
        <v>0</v>
      </c>
      <c r="E763" s="85">
        <v>0</v>
      </c>
      <c r="F763" s="85">
        <v>0</v>
      </c>
      <c r="G763" s="143">
        <f>VLOOKUP($A763,ข้อมูลพื้นฐานรพ_สป_ณสค61!$C$2:$S$897,12,0)</f>
        <v>0</v>
      </c>
      <c r="H763" s="85">
        <v>0</v>
      </c>
      <c r="I763" s="85">
        <v>0</v>
      </c>
      <c r="J763" s="85">
        <v>0</v>
      </c>
      <c r="K763" s="85">
        <v>0</v>
      </c>
      <c r="L763" s="85">
        <v>0</v>
      </c>
      <c r="M763" s="85">
        <v>0</v>
      </c>
      <c r="N763" s="85">
        <v>0</v>
      </c>
      <c r="O763" s="85">
        <v>0</v>
      </c>
      <c r="P763" s="85">
        <v>0</v>
      </c>
      <c r="Q763" s="85">
        <v>0</v>
      </c>
      <c r="R763" s="85">
        <v>0</v>
      </c>
      <c r="S763" s="85">
        <v>0</v>
      </c>
      <c r="T763" s="2">
        <f t="shared" si="22"/>
        <v>0.6</v>
      </c>
      <c r="U763" s="1">
        <f t="shared" si="23"/>
        <v>0</v>
      </c>
    </row>
    <row r="764" spans="1:21" x14ac:dyDescent="0.25">
      <c r="A764" s="92">
        <v>10738</v>
      </c>
      <c r="B764" s="83" t="s">
        <v>1013</v>
      </c>
      <c r="C764" s="85" t="s">
        <v>3675</v>
      </c>
      <c r="D764" s="86">
        <v>15355</v>
      </c>
      <c r="E764" s="85">
        <v>0</v>
      </c>
      <c r="F764" s="85">
        <v>0</v>
      </c>
      <c r="G764" s="143">
        <f>VLOOKUP($A764,ข้อมูลพื้นฐานรพ_สป_ณสค61!$C$2:$S$897,12,0)</f>
        <v>1.1352</v>
      </c>
      <c r="H764" s="85">
        <v>0</v>
      </c>
      <c r="I764" s="85">
        <v>0</v>
      </c>
      <c r="J764" s="85">
        <v>0</v>
      </c>
      <c r="K764" s="85">
        <v>0</v>
      </c>
      <c r="L764" s="85">
        <v>0</v>
      </c>
      <c r="M764" s="85">
        <v>0</v>
      </c>
      <c r="N764" s="85">
        <v>0</v>
      </c>
      <c r="O764" s="85">
        <v>0</v>
      </c>
      <c r="P764" s="85">
        <v>0</v>
      </c>
      <c r="Q764" s="85">
        <v>0</v>
      </c>
      <c r="R764" s="85">
        <v>0</v>
      </c>
      <c r="S764" s="85">
        <v>0</v>
      </c>
      <c r="T764" s="2">
        <f t="shared" si="22"/>
        <v>1.2</v>
      </c>
      <c r="U764" s="1">
        <f t="shared" si="23"/>
        <v>0</v>
      </c>
    </row>
    <row r="765" spans="1:21" x14ac:dyDescent="0.25">
      <c r="A765" s="92">
        <v>11340</v>
      </c>
      <c r="B765" s="83" t="s">
        <v>958</v>
      </c>
      <c r="C765" s="85" t="s">
        <v>3676</v>
      </c>
      <c r="D765" s="86">
        <v>4433</v>
      </c>
      <c r="E765" s="85">
        <v>0</v>
      </c>
      <c r="F765" s="85">
        <v>0</v>
      </c>
      <c r="G765" s="143">
        <f>VLOOKUP($A765,ข้อมูลพื้นฐานรพ_สป_ณสค61!$C$2:$S$897,12,0)</f>
        <v>0.60709999999999997</v>
      </c>
      <c r="H765" s="85">
        <v>0</v>
      </c>
      <c r="I765" s="85">
        <v>0</v>
      </c>
      <c r="J765" s="85">
        <v>0</v>
      </c>
      <c r="K765" s="85">
        <v>0</v>
      </c>
      <c r="L765" s="85">
        <v>0</v>
      </c>
      <c r="M765" s="85">
        <v>0</v>
      </c>
      <c r="N765" s="85">
        <v>0</v>
      </c>
      <c r="O765" s="85">
        <v>0</v>
      </c>
      <c r="P765" s="85">
        <v>0</v>
      </c>
      <c r="Q765" s="85">
        <v>0</v>
      </c>
      <c r="R765" s="85">
        <v>0</v>
      </c>
      <c r="S765" s="85">
        <v>0</v>
      </c>
      <c r="T765" s="2">
        <f t="shared" si="22"/>
        <v>0.6</v>
      </c>
      <c r="U765" s="1">
        <f t="shared" si="23"/>
        <v>1</v>
      </c>
    </row>
    <row r="766" spans="1:21" x14ac:dyDescent="0.25">
      <c r="A766" s="92">
        <v>11341</v>
      </c>
      <c r="B766" s="83" t="s">
        <v>980</v>
      </c>
      <c r="C766" s="85" t="s">
        <v>3677</v>
      </c>
      <c r="D766" s="86">
        <v>2236</v>
      </c>
      <c r="E766" s="85">
        <v>34</v>
      </c>
      <c r="F766" s="87">
        <v>1069.0524</v>
      </c>
      <c r="G766" s="90">
        <v>0.48549999999999999</v>
      </c>
      <c r="H766" s="85">
        <v>0.52439999999999998</v>
      </c>
      <c r="I766" s="85">
        <v>0.50970000000000004</v>
      </c>
      <c r="J766" s="85">
        <v>0.46489999999999998</v>
      </c>
      <c r="K766" s="85">
        <v>0.4708</v>
      </c>
      <c r="L766" s="85">
        <v>0.4224</v>
      </c>
      <c r="M766" s="85">
        <v>0.4869</v>
      </c>
      <c r="N766" s="85">
        <v>0.50749999999999995</v>
      </c>
      <c r="O766" s="85">
        <v>0.45129999999999998</v>
      </c>
      <c r="P766" s="85">
        <v>0.53610000000000002</v>
      </c>
      <c r="Q766" s="85">
        <v>0.48259999999999997</v>
      </c>
      <c r="R766" s="85">
        <v>0.49199999999999999</v>
      </c>
      <c r="S766" s="85">
        <v>0.47970000000000002</v>
      </c>
      <c r="T766" s="2">
        <f t="shared" si="22"/>
        <v>0.6</v>
      </c>
      <c r="U766" s="1">
        <f t="shared" si="23"/>
        <v>0</v>
      </c>
    </row>
    <row r="767" spans="1:21" x14ac:dyDescent="0.25">
      <c r="A767" s="92">
        <v>11342</v>
      </c>
      <c r="B767" s="83" t="s">
        <v>958</v>
      </c>
      <c r="C767" s="85" t="s">
        <v>3678</v>
      </c>
      <c r="D767" s="86">
        <v>6139</v>
      </c>
      <c r="E767" s="85">
        <v>52</v>
      </c>
      <c r="F767" s="87">
        <v>3216.4488000000001</v>
      </c>
      <c r="G767" s="90">
        <v>0.52839999999999998</v>
      </c>
      <c r="H767" s="85">
        <v>0.5333</v>
      </c>
      <c r="I767" s="85">
        <v>0.52329999999999999</v>
      </c>
      <c r="J767" s="85">
        <v>0.5827</v>
      </c>
      <c r="K767" s="85">
        <v>0.5514</v>
      </c>
      <c r="L767" s="85">
        <v>0.51790000000000003</v>
      </c>
      <c r="M767" s="85">
        <v>0.53049999999999997</v>
      </c>
      <c r="N767" s="85">
        <v>0.54169999999999996</v>
      </c>
      <c r="O767" s="85">
        <v>0.56889999999999996</v>
      </c>
      <c r="P767" s="85">
        <v>0.50590000000000002</v>
      </c>
      <c r="Q767" s="85">
        <v>0.51339999999999997</v>
      </c>
      <c r="R767" s="85">
        <v>0.5302</v>
      </c>
      <c r="S767" s="85">
        <v>0.45</v>
      </c>
      <c r="T767" s="2">
        <f t="shared" si="22"/>
        <v>0.6</v>
      </c>
      <c r="U767" s="1">
        <f t="shared" si="23"/>
        <v>0</v>
      </c>
    </row>
    <row r="768" spans="1:21" x14ac:dyDescent="0.25">
      <c r="A768" s="92">
        <v>11343</v>
      </c>
      <c r="B768" s="83" t="s">
        <v>958</v>
      </c>
      <c r="C768" s="85" t="s">
        <v>3679</v>
      </c>
      <c r="D768" s="86">
        <v>6976</v>
      </c>
      <c r="E768" s="85">
        <v>16</v>
      </c>
      <c r="F768" s="85">
        <v>359.4778</v>
      </c>
      <c r="G768" s="90">
        <v>5.16E-2</v>
      </c>
      <c r="H768" s="85">
        <v>5.7999999999999996E-3</v>
      </c>
      <c r="I768" s="85">
        <v>5.6300000000000003E-2</v>
      </c>
      <c r="J768" s="85">
        <v>2.3E-3</v>
      </c>
      <c r="K768" s="85">
        <v>1.2999999999999999E-3</v>
      </c>
      <c r="L768" s="85">
        <v>1.11E-2</v>
      </c>
      <c r="M768" s="85">
        <v>7.3000000000000001E-3</v>
      </c>
      <c r="N768" s="85">
        <v>0</v>
      </c>
      <c r="O768" s="85">
        <v>0.52590000000000003</v>
      </c>
      <c r="P768" s="85">
        <v>0</v>
      </c>
      <c r="Q768" s="85">
        <v>0</v>
      </c>
      <c r="R768" s="85">
        <v>0</v>
      </c>
      <c r="S768" s="85">
        <v>0</v>
      </c>
      <c r="T768" s="2">
        <f t="shared" si="22"/>
        <v>0.6</v>
      </c>
      <c r="U768" s="1">
        <f t="shared" si="23"/>
        <v>0</v>
      </c>
    </row>
    <row r="769" spans="1:21" x14ac:dyDescent="0.25">
      <c r="A769" s="92">
        <v>11344</v>
      </c>
      <c r="B769" s="83" t="s">
        <v>958</v>
      </c>
      <c r="C769" s="85" t="s">
        <v>3680</v>
      </c>
      <c r="D769" s="86">
        <v>3737</v>
      </c>
      <c r="E769" s="85">
        <v>0</v>
      </c>
      <c r="F769" s="85">
        <v>0</v>
      </c>
      <c r="G769" s="143">
        <f>VLOOKUP($A769,ข้อมูลพื้นฐานรพ_สป_ณสค61!$C$2:$S$897,12,0)</f>
        <v>0.68240000000000001</v>
      </c>
      <c r="H769" s="85">
        <v>0</v>
      </c>
      <c r="I769" s="85">
        <v>0</v>
      </c>
      <c r="J769" s="85">
        <v>0</v>
      </c>
      <c r="K769" s="85">
        <v>0</v>
      </c>
      <c r="L769" s="85">
        <v>0</v>
      </c>
      <c r="M769" s="85">
        <v>0</v>
      </c>
      <c r="N769" s="85">
        <v>0</v>
      </c>
      <c r="O769" s="85">
        <v>0</v>
      </c>
      <c r="P769" s="85">
        <v>0</v>
      </c>
      <c r="Q769" s="85">
        <v>0</v>
      </c>
      <c r="R769" s="85">
        <v>0</v>
      </c>
      <c r="S769" s="85">
        <v>0</v>
      </c>
      <c r="T769" s="2">
        <f t="shared" si="22"/>
        <v>0.6</v>
      </c>
      <c r="U769" s="1">
        <f t="shared" si="23"/>
        <v>1</v>
      </c>
    </row>
    <row r="770" spans="1:21" x14ac:dyDescent="0.25">
      <c r="A770" s="92">
        <v>11345</v>
      </c>
      <c r="B770" s="83" t="s">
        <v>958</v>
      </c>
      <c r="C770" s="85" t="s">
        <v>3681</v>
      </c>
      <c r="D770" s="86">
        <v>3252</v>
      </c>
      <c r="E770" s="85">
        <v>711</v>
      </c>
      <c r="F770" s="87">
        <v>1231.5577000000001</v>
      </c>
      <c r="G770" s="90">
        <v>0.48470000000000002</v>
      </c>
      <c r="H770" s="85">
        <v>0.46650000000000003</v>
      </c>
      <c r="I770" s="85">
        <v>0.46589999999999998</v>
      </c>
      <c r="J770" s="85">
        <v>0.5222</v>
      </c>
      <c r="K770" s="85">
        <v>0.45450000000000002</v>
      </c>
      <c r="L770" s="85">
        <v>0.43780000000000002</v>
      </c>
      <c r="M770" s="85">
        <v>0.57820000000000005</v>
      </c>
      <c r="N770" s="85">
        <v>0.5544</v>
      </c>
      <c r="O770" s="85">
        <v>0.47610000000000002</v>
      </c>
      <c r="P770" s="85">
        <v>0.43869999999999998</v>
      </c>
      <c r="Q770" s="85">
        <v>0.26140000000000002</v>
      </c>
      <c r="R770" s="85">
        <v>0.41570000000000001</v>
      </c>
      <c r="S770" s="85">
        <v>0.52390000000000003</v>
      </c>
      <c r="T770" s="2">
        <f t="shared" si="22"/>
        <v>0.6</v>
      </c>
      <c r="U770" s="1">
        <f t="shared" si="23"/>
        <v>0</v>
      </c>
    </row>
    <row r="771" spans="1:21" x14ac:dyDescent="0.25">
      <c r="A771" s="92">
        <v>11346</v>
      </c>
      <c r="B771" s="83" t="s">
        <v>958</v>
      </c>
      <c r="C771" s="85" t="s">
        <v>3682</v>
      </c>
      <c r="D771" s="86">
        <v>5062</v>
      </c>
      <c r="E771" s="85">
        <v>0</v>
      </c>
      <c r="F771" s="85">
        <v>0</v>
      </c>
      <c r="G771" s="143">
        <f>VLOOKUP($A771,ข้อมูลพื้นฐานรพ_สป_ณสค61!$C$2:$S$897,12,0)</f>
        <v>0.61140000000000005</v>
      </c>
      <c r="H771" s="85">
        <v>0</v>
      </c>
      <c r="I771" s="85">
        <v>0</v>
      </c>
      <c r="J771" s="85">
        <v>0</v>
      </c>
      <c r="K771" s="85">
        <v>0</v>
      </c>
      <c r="L771" s="85">
        <v>0</v>
      </c>
      <c r="M771" s="85">
        <v>0</v>
      </c>
      <c r="N771" s="85">
        <v>0</v>
      </c>
      <c r="O771" s="85">
        <v>0</v>
      </c>
      <c r="P771" s="85">
        <v>0</v>
      </c>
      <c r="Q771" s="85">
        <v>0</v>
      </c>
      <c r="R771" s="85">
        <v>0</v>
      </c>
      <c r="S771" s="85">
        <v>0</v>
      </c>
      <c r="T771" s="2">
        <f t="shared" si="22"/>
        <v>0.6</v>
      </c>
      <c r="U771" s="1">
        <f t="shared" si="23"/>
        <v>1</v>
      </c>
    </row>
    <row r="772" spans="1:21" x14ac:dyDescent="0.25">
      <c r="A772" s="92">
        <v>77753</v>
      </c>
      <c r="B772" s="83" t="s">
        <v>980</v>
      </c>
      <c r="C772" s="85" t="s">
        <v>3683</v>
      </c>
      <c r="D772" s="85">
        <v>237</v>
      </c>
      <c r="E772" s="85">
        <v>237</v>
      </c>
      <c r="F772" s="85">
        <v>0</v>
      </c>
      <c r="G772" s="143">
        <f>VLOOKUP($A772,ข้อมูลพื้นฐานรพ_สป_ณสค61!$C$2:$S$897,12,0)</f>
        <v>0.56000000000000005</v>
      </c>
      <c r="H772" s="85">
        <v>0</v>
      </c>
      <c r="I772" s="85">
        <v>0</v>
      </c>
      <c r="J772" s="85">
        <v>0</v>
      </c>
      <c r="K772" s="85">
        <v>0</v>
      </c>
      <c r="L772" s="85">
        <v>0</v>
      </c>
      <c r="M772" s="85">
        <v>0</v>
      </c>
      <c r="N772" s="85">
        <v>0</v>
      </c>
      <c r="O772" s="85">
        <v>0</v>
      </c>
      <c r="P772" s="85">
        <v>0</v>
      </c>
      <c r="Q772" s="85">
        <v>0</v>
      </c>
      <c r="R772" s="85">
        <v>0</v>
      </c>
      <c r="S772" s="85">
        <v>0</v>
      </c>
      <c r="T772" s="2">
        <f t="shared" ref="T772:T835" si="24">VLOOKUP($B772,$W$3:$AF$10,10,0)</f>
        <v>0.6</v>
      </c>
      <c r="U772" s="1">
        <f t="shared" ref="U772:U835" si="25">IF(G772&gt;=T772,1,0)</f>
        <v>0</v>
      </c>
    </row>
    <row r="773" spans="1:21" x14ac:dyDescent="0.25">
      <c r="A773" s="92">
        <v>10739</v>
      </c>
      <c r="B773" s="83" t="s">
        <v>1013</v>
      </c>
      <c r="C773" s="85" t="s">
        <v>3684</v>
      </c>
      <c r="D773" s="86">
        <v>14999</v>
      </c>
      <c r="E773" s="86">
        <v>8963</v>
      </c>
      <c r="F773" s="85">
        <v>0</v>
      </c>
      <c r="G773" s="143">
        <f>VLOOKUP($A773,ข้อมูลพื้นฐานรพ_สป_ณสค61!$C$2:$S$897,12,0)</f>
        <v>1.0992</v>
      </c>
      <c r="H773" s="85">
        <v>0</v>
      </c>
      <c r="I773" s="85">
        <v>0</v>
      </c>
      <c r="J773" s="85">
        <v>0</v>
      </c>
      <c r="K773" s="85">
        <v>0</v>
      </c>
      <c r="L773" s="85">
        <v>0</v>
      </c>
      <c r="M773" s="85">
        <v>0</v>
      </c>
      <c r="N773" s="85">
        <v>0</v>
      </c>
      <c r="O773" s="85">
        <v>0</v>
      </c>
      <c r="P773" s="85">
        <v>0</v>
      </c>
      <c r="Q773" s="85">
        <v>0</v>
      </c>
      <c r="R773" s="85">
        <v>0</v>
      </c>
      <c r="S773" s="85">
        <v>0</v>
      </c>
      <c r="T773" s="2">
        <f t="shared" si="24"/>
        <v>1.2</v>
      </c>
      <c r="U773" s="1">
        <f t="shared" si="25"/>
        <v>0</v>
      </c>
    </row>
    <row r="774" spans="1:21" x14ac:dyDescent="0.25">
      <c r="A774" s="92">
        <v>10740</v>
      </c>
      <c r="B774" s="83" t="s">
        <v>987</v>
      </c>
      <c r="C774" s="85" t="s">
        <v>3685</v>
      </c>
      <c r="D774" s="86">
        <v>22423</v>
      </c>
      <c r="E774" s="85">
        <v>22</v>
      </c>
      <c r="F774" s="85">
        <v>112.2094</v>
      </c>
      <c r="G774" s="90">
        <v>5.0000000000000001E-3</v>
      </c>
      <c r="H774" s="85">
        <v>0</v>
      </c>
      <c r="I774" s="85">
        <v>0</v>
      </c>
      <c r="J774" s="85">
        <v>0</v>
      </c>
      <c r="K774" s="85">
        <v>0</v>
      </c>
      <c r="L774" s="85">
        <v>0</v>
      </c>
      <c r="M774" s="85">
        <v>4.4999999999999998E-2</v>
      </c>
      <c r="N774" s="85">
        <v>1.2999999999999999E-3</v>
      </c>
      <c r="O774" s="85">
        <v>1.2800000000000001E-2</v>
      </c>
      <c r="P774" s="85">
        <v>0</v>
      </c>
      <c r="Q774" s="85">
        <v>1.5E-3</v>
      </c>
      <c r="R774" s="85">
        <v>0</v>
      </c>
      <c r="S774" s="85">
        <v>0</v>
      </c>
      <c r="T774" s="2">
        <f t="shared" si="24"/>
        <v>1</v>
      </c>
      <c r="U774" s="1">
        <f t="shared" si="25"/>
        <v>0</v>
      </c>
    </row>
    <row r="775" spans="1:21" x14ac:dyDescent="0.25">
      <c r="A775" s="92">
        <v>11347</v>
      </c>
      <c r="B775" s="83" t="s">
        <v>958</v>
      </c>
      <c r="C775" s="85" t="s">
        <v>3686</v>
      </c>
      <c r="D775" s="85">
        <v>896</v>
      </c>
      <c r="E775" s="85">
        <v>6</v>
      </c>
      <c r="F775" s="85">
        <v>363.96050000000002</v>
      </c>
      <c r="G775" s="90">
        <v>0.40889999999999999</v>
      </c>
      <c r="H775" s="85">
        <v>0.36770000000000003</v>
      </c>
      <c r="I775" s="85">
        <v>0.4118</v>
      </c>
      <c r="J775" s="85">
        <v>0.48499999999999999</v>
      </c>
      <c r="K775" s="85">
        <v>0.44919999999999999</v>
      </c>
      <c r="L775" s="85">
        <v>0.41149999999999998</v>
      </c>
      <c r="M775" s="85">
        <v>0.37980000000000003</v>
      </c>
      <c r="N775" s="85">
        <v>0.38540000000000002</v>
      </c>
      <c r="O775" s="85">
        <v>0.35560000000000003</v>
      </c>
      <c r="P775" s="85">
        <v>0.42009999999999997</v>
      </c>
      <c r="Q775" s="85">
        <v>0.4153</v>
      </c>
      <c r="R775" s="85">
        <v>0.47989999999999999</v>
      </c>
      <c r="S775" s="85">
        <v>0.39650000000000002</v>
      </c>
      <c r="T775" s="2">
        <f t="shared" si="24"/>
        <v>0.6</v>
      </c>
      <c r="U775" s="1">
        <f t="shared" si="25"/>
        <v>0</v>
      </c>
    </row>
    <row r="776" spans="1:21" x14ac:dyDescent="0.25">
      <c r="A776" s="92">
        <v>11348</v>
      </c>
      <c r="B776" s="83" t="s">
        <v>958</v>
      </c>
      <c r="C776" s="85" t="s">
        <v>3687</v>
      </c>
      <c r="D776" s="85">
        <v>785</v>
      </c>
      <c r="E776" s="85">
        <v>0</v>
      </c>
      <c r="F776" s="85">
        <v>0</v>
      </c>
      <c r="G776" s="143">
        <f>VLOOKUP($A776,ข้อมูลพื้นฐานรพ_สป_ณสค61!$C$2:$S$897,12,0)</f>
        <v>0.5665</v>
      </c>
      <c r="H776" s="85">
        <v>0</v>
      </c>
      <c r="I776" s="85">
        <v>0</v>
      </c>
      <c r="J776" s="85">
        <v>0</v>
      </c>
      <c r="K776" s="85">
        <v>0</v>
      </c>
      <c r="L776" s="85">
        <v>0</v>
      </c>
      <c r="M776" s="85">
        <v>0</v>
      </c>
      <c r="N776" s="85">
        <v>0</v>
      </c>
      <c r="O776" s="85">
        <v>0</v>
      </c>
      <c r="P776" s="85">
        <v>0</v>
      </c>
      <c r="Q776" s="85">
        <v>0</v>
      </c>
      <c r="R776" s="85">
        <v>0</v>
      </c>
      <c r="S776" s="85">
        <v>0</v>
      </c>
      <c r="T776" s="2">
        <f t="shared" si="24"/>
        <v>0.6</v>
      </c>
      <c r="U776" s="1">
        <f t="shared" si="25"/>
        <v>0</v>
      </c>
    </row>
    <row r="777" spans="1:21" x14ac:dyDescent="0.25">
      <c r="A777" s="92">
        <v>11349</v>
      </c>
      <c r="B777" s="83" t="s">
        <v>958</v>
      </c>
      <c r="C777" s="85" t="s">
        <v>3688</v>
      </c>
      <c r="D777" s="86">
        <v>2150</v>
      </c>
      <c r="E777" s="85">
        <v>494</v>
      </c>
      <c r="F777" s="85">
        <v>0</v>
      </c>
      <c r="G777" s="143">
        <f>VLOOKUP($A777,ข้อมูลพื้นฐานรพ_สป_ณสค61!$C$2:$S$897,12,0)</f>
        <v>0.70509999999999995</v>
      </c>
      <c r="H777" s="85">
        <v>0</v>
      </c>
      <c r="I777" s="85">
        <v>0</v>
      </c>
      <c r="J777" s="85">
        <v>0</v>
      </c>
      <c r="K777" s="85">
        <v>0</v>
      </c>
      <c r="L777" s="85">
        <v>0</v>
      </c>
      <c r="M777" s="85">
        <v>0</v>
      </c>
      <c r="N777" s="85">
        <v>0</v>
      </c>
      <c r="O777" s="85">
        <v>0</v>
      </c>
      <c r="P777" s="85">
        <v>0</v>
      </c>
      <c r="Q777" s="85">
        <v>0</v>
      </c>
      <c r="R777" s="85">
        <v>0</v>
      </c>
      <c r="S777" s="85">
        <v>0</v>
      </c>
      <c r="T777" s="2">
        <f t="shared" si="24"/>
        <v>0.6</v>
      </c>
      <c r="U777" s="1">
        <f t="shared" si="25"/>
        <v>1</v>
      </c>
    </row>
    <row r="778" spans="1:21" x14ac:dyDescent="0.25">
      <c r="A778" s="92">
        <v>11350</v>
      </c>
      <c r="B778" s="83" t="s">
        <v>980</v>
      </c>
      <c r="C778" s="85" t="s">
        <v>3689</v>
      </c>
      <c r="D778" s="85">
        <v>0</v>
      </c>
      <c r="E778" s="85">
        <v>0</v>
      </c>
      <c r="F778" s="85">
        <v>0</v>
      </c>
      <c r="G778" s="143">
        <f>VLOOKUP($A778,ข้อมูลพื้นฐานรพ_สป_ณสค61!$C$2:$S$897,12,0)</f>
        <v>0.78690000000000004</v>
      </c>
      <c r="H778" s="85">
        <v>0</v>
      </c>
      <c r="I778" s="85">
        <v>0</v>
      </c>
      <c r="J778" s="85">
        <v>0</v>
      </c>
      <c r="K778" s="85">
        <v>0</v>
      </c>
      <c r="L778" s="85">
        <v>0</v>
      </c>
      <c r="M778" s="85">
        <v>0</v>
      </c>
      <c r="N778" s="85">
        <v>0</v>
      </c>
      <c r="O778" s="85">
        <v>0</v>
      </c>
      <c r="P778" s="85">
        <v>0</v>
      </c>
      <c r="Q778" s="85">
        <v>0</v>
      </c>
      <c r="R778" s="85">
        <v>0</v>
      </c>
      <c r="S778" s="85">
        <v>0</v>
      </c>
      <c r="T778" s="2">
        <f t="shared" si="24"/>
        <v>0.6</v>
      </c>
      <c r="U778" s="1">
        <f t="shared" si="25"/>
        <v>1</v>
      </c>
    </row>
    <row r="779" spans="1:21" x14ac:dyDescent="0.25">
      <c r="A779" s="92">
        <v>11352</v>
      </c>
      <c r="B779" s="83" t="s">
        <v>958</v>
      </c>
      <c r="C779" s="85" t="s">
        <v>3690</v>
      </c>
      <c r="D779" s="86">
        <v>1510</v>
      </c>
      <c r="E779" s="85">
        <v>0</v>
      </c>
      <c r="F779" s="85">
        <v>0</v>
      </c>
      <c r="G779" s="143">
        <f>VLOOKUP($A779,ข้อมูลพื้นฐานรพ_สป_ณสค61!$C$2:$S$897,12,0)</f>
        <v>0.61119999999999997</v>
      </c>
      <c r="H779" s="85">
        <v>0</v>
      </c>
      <c r="I779" s="85">
        <v>0</v>
      </c>
      <c r="J779" s="85">
        <v>0</v>
      </c>
      <c r="K779" s="85">
        <v>0</v>
      </c>
      <c r="L779" s="85">
        <v>0</v>
      </c>
      <c r="M779" s="85">
        <v>0</v>
      </c>
      <c r="N779" s="85">
        <v>0</v>
      </c>
      <c r="O779" s="85">
        <v>0</v>
      </c>
      <c r="P779" s="85">
        <v>0</v>
      </c>
      <c r="Q779" s="85">
        <v>0</v>
      </c>
      <c r="R779" s="85">
        <v>0</v>
      </c>
      <c r="S779" s="85">
        <v>0</v>
      </c>
      <c r="T779" s="2">
        <f t="shared" si="24"/>
        <v>0.6</v>
      </c>
      <c r="U779" s="1">
        <f t="shared" si="25"/>
        <v>1</v>
      </c>
    </row>
    <row r="780" spans="1:21" x14ac:dyDescent="0.25">
      <c r="A780" s="92">
        <v>11353</v>
      </c>
      <c r="B780" s="83" t="s">
        <v>958</v>
      </c>
      <c r="C780" s="85" t="s">
        <v>3691</v>
      </c>
      <c r="D780" s="86">
        <v>1515</v>
      </c>
      <c r="E780" s="85">
        <v>8</v>
      </c>
      <c r="F780" s="85">
        <v>886.86040000000003</v>
      </c>
      <c r="G780" s="90">
        <v>0.58850000000000002</v>
      </c>
      <c r="H780" s="85">
        <v>0.72789999999999999</v>
      </c>
      <c r="I780" s="85">
        <v>0.60519999999999996</v>
      </c>
      <c r="J780" s="85">
        <v>0.65920000000000001</v>
      </c>
      <c r="K780" s="85">
        <v>0.65690000000000004</v>
      </c>
      <c r="L780" s="85">
        <v>0.54569999999999996</v>
      </c>
      <c r="M780" s="85">
        <v>0.60470000000000002</v>
      </c>
      <c r="N780" s="85">
        <v>0.63539999999999996</v>
      </c>
      <c r="O780" s="85">
        <v>0.52539999999999998</v>
      </c>
      <c r="P780" s="85">
        <v>0.53</v>
      </c>
      <c r="Q780" s="85">
        <v>0.57330000000000003</v>
      </c>
      <c r="R780" s="85">
        <v>0.52710000000000001</v>
      </c>
      <c r="S780" s="85">
        <v>0.51339999999999997</v>
      </c>
      <c r="T780" s="2">
        <f t="shared" si="24"/>
        <v>0.6</v>
      </c>
      <c r="U780" s="1">
        <f t="shared" si="25"/>
        <v>0</v>
      </c>
    </row>
    <row r="781" spans="1:21" x14ac:dyDescent="0.25">
      <c r="A781" s="92">
        <v>11354</v>
      </c>
      <c r="B781" s="83" t="s">
        <v>958</v>
      </c>
      <c r="C781" s="85" t="s">
        <v>3692</v>
      </c>
      <c r="D781" s="86">
        <v>2523</v>
      </c>
      <c r="E781" s="85">
        <v>2</v>
      </c>
      <c r="F781" s="87">
        <v>1222.2166999999999</v>
      </c>
      <c r="G781" s="90">
        <v>0.48480000000000001</v>
      </c>
      <c r="H781" s="85">
        <v>0.63280000000000003</v>
      </c>
      <c r="I781" s="85">
        <v>0.64539999999999997</v>
      </c>
      <c r="J781" s="85">
        <v>0.65059999999999996</v>
      </c>
      <c r="K781" s="85">
        <v>0.6371</v>
      </c>
      <c r="L781" s="85">
        <v>0.56620000000000004</v>
      </c>
      <c r="M781" s="85">
        <v>0.54330000000000001</v>
      </c>
      <c r="N781" s="85">
        <v>0.58540000000000003</v>
      </c>
      <c r="O781" s="85">
        <v>0.53779999999999994</v>
      </c>
      <c r="P781" s="85">
        <v>0.55420000000000003</v>
      </c>
      <c r="Q781" s="85">
        <v>4.6600000000000003E-2</v>
      </c>
      <c r="R781" s="85">
        <v>0.52700000000000002</v>
      </c>
      <c r="S781" s="85">
        <v>3.56E-2</v>
      </c>
      <c r="T781" s="2">
        <f t="shared" si="24"/>
        <v>0.6</v>
      </c>
      <c r="U781" s="1">
        <f t="shared" si="25"/>
        <v>0</v>
      </c>
    </row>
    <row r="782" spans="1:21" x14ac:dyDescent="0.25">
      <c r="A782" s="92">
        <v>10741</v>
      </c>
      <c r="B782" s="83" t="s">
        <v>950</v>
      </c>
      <c r="C782" s="85" t="s">
        <v>3693</v>
      </c>
      <c r="D782" s="86">
        <v>47402</v>
      </c>
      <c r="E782" s="86">
        <v>32637</v>
      </c>
      <c r="F782" s="87">
        <v>6178.7952999999998</v>
      </c>
      <c r="G782" s="90">
        <v>0.41849999999999998</v>
      </c>
      <c r="H782" s="85">
        <v>0</v>
      </c>
      <c r="I782" s="85">
        <v>0</v>
      </c>
      <c r="J782" s="85">
        <v>0</v>
      </c>
      <c r="K782" s="85">
        <v>0</v>
      </c>
      <c r="L782" s="85">
        <v>0</v>
      </c>
      <c r="M782" s="85">
        <v>0</v>
      </c>
      <c r="N782" s="85">
        <v>0</v>
      </c>
      <c r="O782" s="85">
        <v>0</v>
      </c>
      <c r="P782" s="85">
        <v>0.33779999999999999</v>
      </c>
      <c r="Q782" s="85">
        <v>0.43869999999999998</v>
      </c>
      <c r="R782" s="85">
        <v>0.35060000000000002</v>
      </c>
      <c r="S782" s="85">
        <v>0.55049999999999999</v>
      </c>
      <c r="T782" s="2">
        <f t="shared" si="24"/>
        <v>1.6</v>
      </c>
      <c r="U782" s="1">
        <f t="shared" si="25"/>
        <v>0</v>
      </c>
    </row>
    <row r="783" spans="1:21" x14ac:dyDescent="0.25">
      <c r="A783" s="92">
        <v>11355</v>
      </c>
      <c r="B783" s="83" t="s">
        <v>961</v>
      </c>
      <c r="C783" s="85" t="s">
        <v>3694</v>
      </c>
      <c r="D783" s="86">
        <v>2734</v>
      </c>
      <c r="E783" s="85">
        <v>0</v>
      </c>
      <c r="F783" s="85">
        <v>0</v>
      </c>
      <c r="G783" s="143">
        <f>VLOOKUP($A783,ข้อมูลพื้นฐานรพ_สป_ณสค61!$C$2:$S$897,12,0)</f>
        <v>0.61519999999999997</v>
      </c>
      <c r="H783" s="85">
        <v>0</v>
      </c>
      <c r="I783" s="85">
        <v>0</v>
      </c>
      <c r="J783" s="85">
        <v>0</v>
      </c>
      <c r="K783" s="85">
        <v>0</v>
      </c>
      <c r="L783" s="85">
        <v>0</v>
      </c>
      <c r="M783" s="85">
        <v>0</v>
      </c>
      <c r="N783" s="85">
        <v>0</v>
      </c>
      <c r="O783" s="85">
        <v>0</v>
      </c>
      <c r="P783" s="85">
        <v>0</v>
      </c>
      <c r="Q783" s="85">
        <v>0</v>
      </c>
      <c r="R783" s="85">
        <v>0</v>
      </c>
      <c r="S783" s="85">
        <v>0</v>
      </c>
      <c r="T783" s="2">
        <f t="shared" si="24"/>
        <v>0.8</v>
      </c>
      <c r="U783" s="1">
        <f t="shared" si="25"/>
        <v>0</v>
      </c>
    </row>
    <row r="784" spans="1:21" x14ac:dyDescent="0.25">
      <c r="A784" s="92">
        <v>11356</v>
      </c>
      <c r="B784" s="83" t="s">
        <v>954</v>
      </c>
      <c r="C784" s="85" t="s">
        <v>3695</v>
      </c>
      <c r="D784" s="86">
        <v>4915</v>
      </c>
      <c r="E784" s="85">
        <v>68</v>
      </c>
      <c r="F784" s="87">
        <v>2099.9684999999999</v>
      </c>
      <c r="G784" s="90">
        <v>0.43330000000000002</v>
      </c>
      <c r="H784" s="85">
        <v>0.4284</v>
      </c>
      <c r="I784" s="85">
        <v>0.44779999999999998</v>
      </c>
      <c r="J784" s="85">
        <v>0.41789999999999999</v>
      </c>
      <c r="K784" s="85">
        <v>0.47899999999999998</v>
      </c>
      <c r="L784" s="85">
        <v>0.4173</v>
      </c>
      <c r="M784" s="85">
        <v>0.46510000000000001</v>
      </c>
      <c r="N784" s="85">
        <v>0.40110000000000001</v>
      </c>
      <c r="O784" s="85">
        <v>0.4078</v>
      </c>
      <c r="P784" s="85">
        <v>0.38590000000000002</v>
      </c>
      <c r="Q784" s="85">
        <v>0.39369999999999999</v>
      </c>
      <c r="R784" s="85">
        <v>0.46810000000000002</v>
      </c>
      <c r="S784" s="85">
        <v>0.47920000000000001</v>
      </c>
      <c r="T784" s="2">
        <f t="shared" si="24"/>
        <v>0.6</v>
      </c>
      <c r="U784" s="1">
        <f t="shared" si="25"/>
        <v>0</v>
      </c>
    </row>
    <row r="785" spans="1:21" x14ac:dyDescent="0.25">
      <c r="A785" s="92">
        <v>41436</v>
      </c>
      <c r="B785" s="83" t="e">
        <v>#N/A</v>
      </c>
      <c r="C785" s="85" t="s">
        <v>3696</v>
      </c>
      <c r="D785" s="85">
        <v>0</v>
      </c>
      <c r="E785" s="85">
        <v>0</v>
      </c>
      <c r="F785" s="85">
        <v>0</v>
      </c>
      <c r="G785" s="143" t="e">
        <f>VLOOKUP($A785,ข้อมูลพื้นฐานรพ_สป_ณสค61!$C$2:$S$897,12,0)</f>
        <v>#N/A</v>
      </c>
      <c r="H785" s="85">
        <v>0</v>
      </c>
      <c r="I785" s="85">
        <v>0</v>
      </c>
      <c r="J785" s="85">
        <v>0</v>
      </c>
      <c r="K785" s="85">
        <v>0</v>
      </c>
      <c r="L785" s="85">
        <v>0</v>
      </c>
      <c r="M785" s="85">
        <v>0</v>
      </c>
      <c r="N785" s="85">
        <v>0</v>
      </c>
      <c r="O785" s="85">
        <v>0</v>
      </c>
      <c r="P785" s="85">
        <v>0</v>
      </c>
      <c r="Q785" s="85">
        <v>0</v>
      </c>
      <c r="R785" s="85">
        <v>0</v>
      </c>
      <c r="S785" s="85">
        <v>0</v>
      </c>
      <c r="T785" s="2" t="e">
        <f t="shared" si="24"/>
        <v>#N/A</v>
      </c>
      <c r="U785" s="1" t="e">
        <f t="shared" si="25"/>
        <v>#N/A</v>
      </c>
    </row>
    <row r="786" spans="1:21" x14ac:dyDescent="0.25">
      <c r="A786" s="92">
        <v>10681</v>
      </c>
      <c r="B786" s="83" t="s">
        <v>950</v>
      </c>
      <c r="C786" s="85" t="s">
        <v>3697</v>
      </c>
      <c r="D786" s="86">
        <v>55783</v>
      </c>
      <c r="E786" s="85">
        <v>763</v>
      </c>
      <c r="F786" s="87">
        <v>64714.637000000002</v>
      </c>
      <c r="G786" s="90">
        <v>1.1761999999999999</v>
      </c>
      <c r="H786" s="85">
        <v>1.7594000000000001</v>
      </c>
      <c r="I786" s="85">
        <v>0</v>
      </c>
      <c r="J786" s="85">
        <v>0</v>
      </c>
      <c r="K786" s="85">
        <v>0</v>
      </c>
      <c r="L786" s="85">
        <v>0</v>
      </c>
      <c r="M786" s="85">
        <v>1.7403</v>
      </c>
      <c r="N786" s="85">
        <v>1.7030000000000001</v>
      </c>
      <c r="O786" s="85">
        <v>1.8763000000000001</v>
      </c>
      <c r="P786" s="85">
        <v>1.7516</v>
      </c>
      <c r="Q786" s="85">
        <v>1.7521</v>
      </c>
      <c r="R786" s="85">
        <v>1.7962</v>
      </c>
      <c r="S786" s="85">
        <v>1.7849999999999999</v>
      </c>
      <c r="T786" s="2">
        <f t="shared" si="24"/>
        <v>1.6</v>
      </c>
      <c r="U786" s="1">
        <f t="shared" si="25"/>
        <v>0</v>
      </c>
    </row>
    <row r="787" spans="1:21" x14ac:dyDescent="0.25">
      <c r="A787" s="92">
        <v>10742</v>
      </c>
      <c r="B787" s="83" t="s">
        <v>987</v>
      </c>
      <c r="C787" s="85" t="s">
        <v>3698</v>
      </c>
      <c r="D787" s="86">
        <v>13377</v>
      </c>
      <c r="E787" s="86">
        <v>1480</v>
      </c>
      <c r="F787" s="87">
        <v>10263.544599999999</v>
      </c>
      <c r="G787" s="90">
        <v>0.86270000000000002</v>
      </c>
      <c r="H787" s="85">
        <v>0.84889999999999999</v>
      </c>
      <c r="I787" s="85">
        <v>1.0528999999999999</v>
      </c>
      <c r="J787" s="85">
        <v>0.86160000000000003</v>
      </c>
      <c r="K787" s="85">
        <v>1.0223</v>
      </c>
      <c r="L787" s="85">
        <v>0.75080000000000002</v>
      </c>
      <c r="M787" s="85">
        <v>0.69920000000000004</v>
      </c>
      <c r="N787" s="85">
        <v>0.82679999999999998</v>
      </c>
      <c r="O787" s="85">
        <v>0.83579999999999999</v>
      </c>
      <c r="P787" s="85">
        <v>0.72099999999999997</v>
      </c>
      <c r="Q787" s="85">
        <v>0.86470000000000002</v>
      </c>
      <c r="R787" s="85">
        <v>0.75690000000000002</v>
      </c>
      <c r="S787" s="85">
        <v>1.0241</v>
      </c>
      <c r="T787" s="2">
        <f t="shared" si="24"/>
        <v>1</v>
      </c>
      <c r="U787" s="1">
        <f t="shared" si="25"/>
        <v>0</v>
      </c>
    </row>
    <row r="788" spans="1:21" x14ac:dyDescent="0.25">
      <c r="A788" s="92">
        <v>11357</v>
      </c>
      <c r="B788" s="83" t="s">
        <v>961</v>
      </c>
      <c r="C788" s="85" t="s">
        <v>3699</v>
      </c>
      <c r="D788" s="86">
        <v>14241</v>
      </c>
      <c r="E788" s="85">
        <v>379</v>
      </c>
      <c r="F788" s="87">
        <v>8683.5616000000009</v>
      </c>
      <c r="G788" s="90">
        <v>0.62639999999999996</v>
      </c>
      <c r="H788" s="85">
        <v>0.73560000000000003</v>
      </c>
      <c r="I788" s="85">
        <v>0.61609999999999998</v>
      </c>
      <c r="J788" s="85">
        <v>0.68820000000000003</v>
      </c>
      <c r="K788" s="85">
        <v>0.67759999999999998</v>
      </c>
      <c r="L788" s="85">
        <v>0.67769999999999997</v>
      </c>
      <c r="M788" s="85">
        <v>0.6552</v>
      </c>
      <c r="N788" s="85">
        <v>0.64980000000000004</v>
      </c>
      <c r="O788" s="85">
        <v>0.65620000000000001</v>
      </c>
      <c r="P788" s="85">
        <v>0.28070000000000001</v>
      </c>
      <c r="Q788" s="85">
        <v>0.6008</v>
      </c>
      <c r="R788" s="85">
        <v>0.63229999999999997</v>
      </c>
      <c r="S788" s="85">
        <v>0.62490000000000001</v>
      </c>
      <c r="T788" s="2">
        <f t="shared" si="24"/>
        <v>0.8</v>
      </c>
      <c r="U788" s="1">
        <f t="shared" si="25"/>
        <v>0</v>
      </c>
    </row>
    <row r="789" spans="1:21" x14ac:dyDescent="0.25">
      <c r="A789" s="92">
        <v>11358</v>
      </c>
      <c r="B789" s="83" t="s">
        <v>958</v>
      </c>
      <c r="C789" s="85" t="s">
        <v>3700</v>
      </c>
      <c r="D789" s="86">
        <v>2731</v>
      </c>
      <c r="E789" s="85">
        <v>6</v>
      </c>
      <c r="F789" s="87">
        <v>1371.9821999999999</v>
      </c>
      <c r="G789" s="90">
        <v>0.50349999999999995</v>
      </c>
      <c r="H789" s="85">
        <v>0.52959999999999996</v>
      </c>
      <c r="I789" s="85">
        <v>0.53669999999999995</v>
      </c>
      <c r="J789" s="85">
        <v>0.50549999999999995</v>
      </c>
      <c r="K789" s="85">
        <v>0.50919999999999999</v>
      </c>
      <c r="L789" s="85">
        <v>0.58109999999999995</v>
      </c>
      <c r="M789" s="85">
        <v>0.53959999999999997</v>
      </c>
      <c r="N789" s="85">
        <v>0.51339999999999997</v>
      </c>
      <c r="O789" s="85">
        <v>0.44569999999999999</v>
      </c>
      <c r="P789" s="85">
        <v>0.44600000000000001</v>
      </c>
      <c r="Q789" s="85">
        <v>0.42809999999999998</v>
      </c>
      <c r="R789" s="85">
        <v>0.55259999999999998</v>
      </c>
      <c r="S789" s="85">
        <v>0.48330000000000001</v>
      </c>
      <c r="T789" s="2">
        <f t="shared" si="24"/>
        <v>0.6</v>
      </c>
      <c r="U789" s="1">
        <f t="shared" si="25"/>
        <v>0</v>
      </c>
    </row>
    <row r="790" spans="1:21" x14ac:dyDescent="0.25">
      <c r="A790" s="92">
        <v>11359</v>
      </c>
      <c r="B790" s="83" t="s">
        <v>958</v>
      </c>
      <c r="C790" s="85" t="s">
        <v>3701</v>
      </c>
      <c r="D790" s="86">
        <v>2801</v>
      </c>
      <c r="E790" s="85">
        <v>57</v>
      </c>
      <c r="F790" s="87">
        <v>1370.6008999999999</v>
      </c>
      <c r="G790" s="90">
        <v>0.4995</v>
      </c>
      <c r="H790" s="85">
        <v>0.47460000000000002</v>
      </c>
      <c r="I790" s="85">
        <v>0.45650000000000002</v>
      </c>
      <c r="J790" s="85">
        <v>0.47460000000000002</v>
      </c>
      <c r="K790" s="85">
        <v>0.4597</v>
      </c>
      <c r="L790" s="85">
        <v>0.43219999999999997</v>
      </c>
      <c r="M790" s="85">
        <v>0.45340000000000003</v>
      </c>
      <c r="N790" s="85">
        <v>0.43480000000000002</v>
      </c>
      <c r="O790" s="85">
        <v>0.42109999999999997</v>
      </c>
      <c r="P790" s="85">
        <v>0.43559999999999999</v>
      </c>
      <c r="Q790" s="85">
        <v>0.60419999999999996</v>
      </c>
      <c r="R790" s="85">
        <v>0.68659999999999999</v>
      </c>
      <c r="S790" s="85">
        <v>0.5968</v>
      </c>
      <c r="T790" s="2">
        <f t="shared" si="24"/>
        <v>0.6</v>
      </c>
      <c r="U790" s="1">
        <f t="shared" si="25"/>
        <v>0</v>
      </c>
    </row>
    <row r="791" spans="1:21" x14ac:dyDescent="0.25">
      <c r="A791" s="92">
        <v>11360</v>
      </c>
      <c r="B791" s="83" t="s">
        <v>961</v>
      </c>
      <c r="C791" s="85" t="s">
        <v>3702</v>
      </c>
      <c r="D791" s="86">
        <v>6102</v>
      </c>
      <c r="E791" s="85">
        <v>47</v>
      </c>
      <c r="F791" s="87">
        <v>2964.4349999999999</v>
      </c>
      <c r="G791" s="90">
        <v>0.48959999999999998</v>
      </c>
      <c r="H791" s="85">
        <v>0.5323</v>
      </c>
      <c r="I791" s="85">
        <v>0.5353</v>
      </c>
      <c r="J791" s="85">
        <v>0.4945</v>
      </c>
      <c r="K791" s="85">
        <v>0.50870000000000004</v>
      </c>
      <c r="L791" s="85">
        <v>0.51439999999999997</v>
      </c>
      <c r="M791" s="85">
        <v>0.53800000000000003</v>
      </c>
      <c r="N791" s="85">
        <v>0.52490000000000003</v>
      </c>
      <c r="O791" s="85">
        <v>0.49309999999999998</v>
      </c>
      <c r="P791" s="85">
        <v>0.33689999999999998</v>
      </c>
      <c r="Q791" s="85">
        <v>0.49890000000000001</v>
      </c>
      <c r="R791" s="85">
        <v>0.48920000000000002</v>
      </c>
      <c r="S791" s="85">
        <v>0.40129999999999999</v>
      </c>
      <c r="T791" s="2">
        <f t="shared" si="24"/>
        <v>0.8</v>
      </c>
      <c r="U791" s="1">
        <f t="shared" si="25"/>
        <v>0</v>
      </c>
    </row>
    <row r="792" spans="1:21" x14ac:dyDescent="0.25">
      <c r="A792" s="92">
        <v>11361</v>
      </c>
      <c r="B792" s="83" t="s">
        <v>958</v>
      </c>
      <c r="C792" s="85" t="s">
        <v>3703</v>
      </c>
      <c r="D792" s="86">
        <v>5967</v>
      </c>
      <c r="E792" s="85">
        <v>106</v>
      </c>
      <c r="F792" s="87">
        <v>2172.8076000000001</v>
      </c>
      <c r="G792" s="90">
        <v>0.37069999999999997</v>
      </c>
      <c r="H792" s="85">
        <v>0.49309999999999998</v>
      </c>
      <c r="I792" s="85">
        <v>0.51729999999999998</v>
      </c>
      <c r="J792" s="85">
        <v>0.40920000000000001</v>
      </c>
      <c r="K792" s="85">
        <v>0.37659999999999999</v>
      </c>
      <c r="L792" s="85">
        <v>0.28589999999999999</v>
      </c>
      <c r="M792" s="85">
        <v>0.30759999999999998</v>
      </c>
      <c r="N792" s="85">
        <v>0.55959999999999999</v>
      </c>
      <c r="O792" s="85">
        <v>0.43230000000000002</v>
      </c>
      <c r="P792" s="85">
        <v>0.29170000000000001</v>
      </c>
      <c r="Q792" s="85">
        <v>0.3448</v>
      </c>
      <c r="R792" s="85">
        <v>0.31690000000000002</v>
      </c>
      <c r="S792" s="85">
        <v>0.32640000000000002</v>
      </c>
      <c r="T792" s="2">
        <f t="shared" si="24"/>
        <v>0.6</v>
      </c>
      <c r="U792" s="1">
        <f t="shared" si="25"/>
        <v>0</v>
      </c>
    </row>
    <row r="793" spans="1:21" x14ac:dyDescent="0.25">
      <c r="A793" s="92">
        <v>11362</v>
      </c>
      <c r="B793" s="83" t="s">
        <v>958</v>
      </c>
      <c r="C793" s="85" t="s">
        <v>3704</v>
      </c>
      <c r="D793" s="86">
        <v>3753</v>
      </c>
      <c r="E793" s="85">
        <v>5</v>
      </c>
      <c r="F793" s="87">
        <v>1776.5165</v>
      </c>
      <c r="G793" s="90">
        <v>0.47399999999999998</v>
      </c>
      <c r="H793" s="85">
        <v>0.47389999999999999</v>
      </c>
      <c r="I793" s="85">
        <v>0.48049999999999998</v>
      </c>
      <c r="J793" s="85">
        <v>0.50449999999999995</v>
      </c>
      <c r="K793" s="85">
        <v>0.44750000000000001</v>
      </c>
      <c r="L793" s="85">
        <v>0.48730000000000001</v>
      </c>
      <c r="M793" s="85">
        <v>0.4451</v>
      </c>
      <c r="N793" s="85">
        <v>0.50729999999999997</v>
      </c>
      <c r="O793" s="85">
        <v>0.47220000000000001</v>
      </c>
      <c r="P793" s="85">
        <v>0.4995</v>
      </c>
      <c r="Q793" s="85">
        <v>0.42770000000000002</v>
      </c>
      <c r="R793" s="85">
        <v>0.48159999999999997</v>
      </c>
      <c r="S793" s="85">
        <v>0.4622</v>
      </c>
      <c r="T793" s="2">
        <f t="shared" si="24"/>
        <v>0.6</v>
      </c>
      <c r="U793" s="1">
        <f t="shared" si="25"/>
        <v>0</v>
      </c>
    </row>
    <row r="794" spans="1:21" x14ac:dyDescent="0.25">
      <c r="A794" s="92">
        <v>11363</v>
      </c>
      <c r="B794" s="83" t="s">
        <v>980</v>
      </c>
      <c r="C794" s="85" t="s">
        <v>3705</v>
      </c>
      <c r="D794" s="86">
        <v>3210</v>
      </c>
      <c r="E794" s="85">
        <v>15</v>
      </c>
      <c r="F794" s="87">
        <v>1537.2</v>
      </c>
      <c r="G794" s="90">
        <v>0.48110000000000003</v>
      </c>
      <c r="H794" s="85">
        <v>0.50270000000000004</v>
      </c>
      <c r="I794" s="85">
        <v>0.51039999999999996</v>
      </c>
      <c r="J794" s="85">
        <v>0.53739999999999999</v>
      </c>
      <c r="K794" s="85">
        <v>0.49619999999999997</v>
      </c>
      <c r="L794" s="85">
        <v>0.44919999999999999</v>
      </c>
      <c r="M794" s="85">
        <v>0.4849</v>
      </c>
      <c r="N794" s="85">
        <v>0.49990000000000001</v>
      </c>
      <c r="O794" s="85">
        <v>0.41620000000000001</v>
      </c>
      <c r="P794" s="85">
        <v>0.52980000000000005</v>
      </c>
      <c r="Q794" s="85">
        <v>0.51280000000000003</v>
      </c>
      <c r="R794" s="85">
        <v>0.34439999999999998</v>
      </c>
      <c r="S794" s="85">
        <v>0.51839999999999997</v>
      </c>
      <c r="T794" s="2">
        <f t="shared" si="24"/>
        <v>0.6</v>
      </c>
      <c r="U794" s="1">
        <f t="shared" si="25"/>
        <v>0</v>
      </c>
    </row>
    <row r="795" spans="1:21" x14ac:dyDescent="0.25">
      <c r="A795" s="92">
        <v>11364</v>
      </c>
      <c r="B795" s="83" t="s">
        <v>958</v>
      </c>
      <c r="C795" s="85" t="s">
        <v>3706</v>
      </c>
      <c r="D795" s="86">
        <v>3312</v>
      </c>
      <c r="E795" s="85">
        <v>4</v>
      </c>
      <c r="F795" s="87">
        <v>2190.7379999999998</v>
      </c>
      <c r="G795" s="90">
        <v>0.6623</v>
      </c>
      <c r="H795" s="85">
        <v>0.57509999999999994</v>
      </c>
      <c r="I795" s="85">
        <v>0.58989999999999998</v>
      </c>
      <c r="J795" s="85">
        <v>0.67420000000000002</v>
      </c>
      <c r="K795" s="85">
        <v>0.62039999999999995</v>
      </c>
      <c r="L795" s="85">
        <v>0.70069999999999999</v>
      </c>
      <c r="M795" s="85">
        <v>0.69059999999999999</v>
      </c>
      <c r="N795" s="85">
        <v>0.7218</v>
      </c>
      <c r="O795" s="85">
        <v>0.76729999999999998</v>
      </c>
      <c r="P795" s="85">
        <v>0.65649999999999997</v>
      </c>
      <c r="Q795" s="85">
        <v>0.67530000000000001</v>
      </c>
      <c r="R795" s="85">
        <v>0.64980000000000004</v>
      </c>
      <c r="S795" s="85">
        <v>0.63639999999999997</v>
      </c>
      <c r="T795" s="2">
        <f t="shared" si="24"/>
        <v>0.6</v>
      </c>
      <c r="U795" s="1">
        <f t="shared" si="25"/>
        <v>1</v>
      </c>
    </row>
    <row r="796" spans="1:21" x14ac:dyDescent="0.25">
      <c r="A796" s="92">
        <v>11365</v>
      </c>
      <c r="B796" s="83" t="s">
        <v>958</v>
      </c>
      <c r="C796" s="85" t="s">
        <v>3707</v>
      </c>
      <c r="D796" s="86">
        <v>2823</v>
      </c>
      <c r="E796" s="85">
        <v>388</v>
      </c>
      <c r="F796" s="87">
        <v>1248.3438000000001</v>
      </c>
      <c r="G796" s="90">
        <v>0.51270000000000004</v>
      </c>
      <c r="H796" s="85">
        <v>0.5141</v>
      </c>
      <c r="I796" s="85">
        <v>0.5494</v>
      </c>
      <c r="J796" s="85">
        <v>0.61</v>
      </c>
      <c r="K796" s="85">
        <v>0.53669999999999995</v>
      </c>
      <c r="L796" s="85">
        <v>0.5071</v>
      </c>
      <c r="M796" s="85">
        <v>0.51439999999999997</v>
      </c>
      <c r="N796" s="85">
        <v>0.45179999999999998</v>
      </c>
      <c r="O796" s="85">
        <v>0.52839999999999998</v>
      </c>
      <c r="P796" s="85">
        <v>0.47449999999999998</v>
      </c>
      <c r="Q796" s="85">
        <v>0.48520000000000002</v>
      </c>
      <c r="R796" s="85">
        <v>0.4743</v>
      </c>
      <c r="S796" s="85">
        <v>0.53520000000000001</v>
      </c>
      <c r="T796" s="2">
        <f t="shared" si="24"/>
        <v>0.6</v>
      </c>
      <c r="U796" s="1">
        <f t="shared" si="25"/>
        <v>0</v>
      </c>
    </row>
    <row r="797" spans="1:21" x14ac:dyDescent="0.25">
      <c r="A797" s="92">
        <v>11366</v>
      </c>
      <c r="B797" s="83" t="s">
        <v>961</v>
      </c>
      <c r="C797" s="85" t="s">
        <v>3708</v>
      </c>
      <c r="D797" s="86">
        <v>6153</v>
      </c>
      <c r="E797" s="85">
        <v>29</v>
      </c>
      <c r="F797" s="87">
        <v>3524.7665000000002</v>
      </c>
      <c r="G797" s="90">
        <v>0.5756</v>
      </c>
      <c r="H797" s="85">
        <v>0.626</v>
      </c>
      <c r="I797" s="85">
        <v>0.63260000000000005</v>
      </c>
      <c r="J797" s="85">
        <v>0.67510000000000003</v>
      </c>
      <c r="K797" s="85">
        <v>0.63190000000000002</v>
      </c>
      <c r="L797" s="85">
        <v>0.58640000000000003</v>
      </c>
      <c r="M797" s="85">
        <v>0.6048</v>
      </c>
      <c r="N797" s="85">
        <v>0.56530000000000002</v>
      </c>
      <c r="O797" s="85">
        <v>0.54610000000000003</v>
      </c>
      <c r="P797" s="85">
        <v>0.55520000000000003</v>
      </c>
      <c r="Q797" s="85">
        <v>0.51080000000000003</v>
      </c>
      <c r="R797" s="85">
        <v>0.50970000000000004</v>
      </c>
      <c r="S797" s="85">
        <v>0.5454</v>
      </c>
      <c r="T797" s="2">
        <f t="shared" si="24"/>
        <v>0.8</v>
      </c>
      <c r="U797" s="1">
        <f t="shared" si="25"/>
        <v>0</v>
      </c>
    </row>
    <row r="798" spans="1:21" x14ac:dyDescent="0.25">
      <c r="A798" s="92">
        <v>11367</v>
      </c>
      <c r="B798" s="83" t="s">
        <v>958</v>
      </c>
      <c r="C798" s="85" t="s">
        <v>3709</v>
      </c>
      <c r="D798" s="86">
        <v>3249</v>
      </c>
      <c r="E798" s="85">
        <v>10</v>
      </c>
      <c r="F798" s="87">
        <v>1849.0187000000001</v>
      </c>
      <c r="G798" s="90">
        <v>0.57089999999999996</v>
      </c>
      <c r="H798" s="85">
        <v>0.54630000000000001</v>
      </c>
      <c r="I798" s="85">
        <v>0.57740000000000002</v>
      </c>
      <c r="J798" s="85">
        <v>0.64</v>
      </c>
      <c r="K798" s="85">
        <v>0.58560000000000001</v>
      </c>
      <c r="L798" s="85">
        <v>0.6129</v>
      </c>
      <c r="M798" s="85">
        <v>0.58079999999999998</v>
      </c>
      <c r="N798" s="85">
        <v>0.6623</v>
      </c>
      <c r="O798" s="85">
        <v>0.57609999999999995</v>
      </c>
      <c r="P798" s="85">
        <v>0.54979999999999996</v>
      </c>
      <c r="Q798" s="85">
        <v>0.55940000000000001</v>
      </c>
      <c r="R798" s="85">
        <v>0.55579999999999996</v>
      </c>
      <c r="S798" s="85">
        <v>0.45950000000000002</v>
      </c>
      <c r="T798" s="2">
        <f t="shared" si="24"/>
        <v>0.6</v>
      </c>
      <c r="U798" s="1">
        <f t="shared" si="25"/>
        <v>0</v>
      </c>
    </row>
    <row r="799" spans="1:21" x14ac:dyDescent="0.25">
      <c r="A799" s="92">
        <v>11368</v>
      </c>
      <c r="B799" s="83" t="s">
        <v>958</v>
      </c>
      <c r="C799" s="85" t="s">
        <v>3710</v>
      </c>
      <c r="D799" s="86">
        <v>5140</v>
      </c>
      <c r="E799" s="85">
        <v>8</v>
      </c>
      <c r="F799" s="87">
        <v>2611.3357999999998</v>
      </c>
      <c r="G799" s="90">
        <v>0.50880000000000003</v>
      </c>
      <c r="H799" s="85">
        <v>0.51270000000000004</v>
      </c>
      <c r="I799" s="85">
        <v>0.47749999999999998</v>
      </c>
      <c r="J799" s="85">
        <v>0.49480000000000002</v>
      </c>
      <c r="K799" s="85">
        <v>0.4955</v>
      </c>
      <c r="L799" s="85">
        <v>0.44990000000000002</v>
      </c>
      <c r="M799" s="85">
        <v>0.42209999999999998</v>
      </c>
      <c r="N799" s="85">
        <v>0.44119999999999998</v>
      </c>
      <c r="O799" s="85">
        <v>0.45810000000000001</v>
      </c>
      <c r="P799" s="85">
        <v>0.44479999999999997</v>
      </c>
      <c r="Q799" s="85">
        <v>0.53620000000000001</v>
      </c>
      <c r="R799" s="85">
        <v>0.63690000000000002</v>
      </c>
      <c r="S799" s="85">
        <v>0.71970000000000001</v>
      </c>
      <c r="T799" s="2">
        <f t="shared" si="24"/>
        <v>0.6</v>
      </c>
      <c r="U799" s="1">
        <f t="shared" si="25"/>
        <v>0</v>
      </c>
    </row>
    <row r="800" spans="1:21" x14ac:dyDescent="0.25">
      <c r="A800" s="92">
        <v>11369</v>
      </c>
      <c r="B800" s="83" t="s">
        <v>958</v>
      </c>
      <c r="C800" s="85" t="s">
        <v>3711</v>
      </c>
      <c r="D800" s="86">
        <v>6706</v>
      </c>
      <c r="E800" s="85">
        <v>118</v>
      </c>
      <c r="F800" s="87">
        <v>3221.2905000000001</v>
      </c>
      <c r="G800" s="90">
        <v>0.48899999999999999</v>
      </c>
      <c r="H800" s="85">
        <v>0.53439999999999999</v>
      </c>
      <c r="I800" s="85">
        <v>0.51129999999999998</v>
      </c>
      <c r="J800" s="85">
        <v>0.54100000000000004</v>
      </c>
      <c r="K800" s="85">
        <v>0.4894</v>
      </c>
      <c r="L800" s="85">
        <v>0.49159999999999998</v>
      </c>
      <c r="M800" s="85">
        <v>0.56140000000000001</v>
      </c>
      <c r="N800" s="85">
        <v>0.48720000000000002</v>
      </c>
      <c r="O800" s="85">
        <v>0.53269999999999995</v>
      </c>
      <c r="P800" s="85">
        <v>0.47039999999999998</v>
      </c>
      <c r="Q800" s="85">
        <v>0.31769999999999998</v>
      </c>
      <c r="R800" s="85">
        <v>0.40239999999999998</v>
      </c>
      <c r="S800" s="85">
        <v>0.53300000000000003</v>
      </c>
      <c r="T800" s="2">
        <f t="shared" si="24"/>
        <v>0.6</v>
      </c>
      <c r="U800" s="1">
        <f t="shared" si="25"/>
        <v>0</v>
      </c>
    </row>
    <row r="801" spans="1:21" x14ac:dyDescent="0.25">
      <c r="A801" s="92">
        <v>11370</v>
      </c>
      <c r="B801" s="83" t="s">
        <v>958</v>
      </c>
      <c r="C801" s="85" t="s">
        <v>3712</v>
      </c>
      <c r="D801" s="86">
        <v>8588</v>
      </c>
      <c r="E801" s="85">
        <v>75</v>
      </c>
      <c r="F801" s="87">
        <v>2832.7970999999998</v>
      </c>
      <c r="G801" s="90">
        <v>0.33279999999999998</v>
      </c>
      <c r="H801" s="85">
        <v>0.48859999999999998</v>
      </c>
      <c r="I801" s="85">
        <v>0.49659999999999999</v>
      </c>
      <c r="J801" s="85">
        <v>0.4672</v>
      </c>
      <c r="K801" s="85">
        <v>0.45650000000000002</v>
      </c>
      <c r="L801" s="85">
        <v>0.3972</v>
      </c>
      <c r="M801" s="85">
        <v>0.4</v>
      </c>
      <c r="N801" s="85">
        <v>0.1759</v>
      </c>
      <c r="O801" s="85">
        <v>0.20710000000000001</v>
      </c>
      <c r="P801" s="85">
        <v>0.17219999999999999</v>
      </c>
      <c r="Q801" s="85">
        <v>0.29020000000000001</v>
      </c>
      <c r="R801" s="85">
        <v>0.3523</v>
      </c>
      <c r="S801" s="85">
        <v>0.28129999999999999</v>
      </c>
      <c r="T801" s="2">
        <f t="shared" si="24"/>
        <v>0.6</v>
      </c>
      <c r="U801" s="1">
        <f t="shared" si="25"/>
        <v>0</v>
      </c>
    </row>
    <row r="802" spans="1:21" x14ac:dyDescent="0.25">
      <c r="A802" s="92">
        <v>11371</v>
      </c>
      <c r="B802" s="83" t="s">
        <v>958</v>
      </c>
      <c r="C802" s="85" t="s">
        <v>3713</v>
      </c>
      <c r="D802" s="86">
        <v>3254</v>
      </c>
      <c r="E802" s="85">
        <v>27</v>
      </c>
      <c r="F802" s="87">
        <v>1648.9094</v>
      </c>
      <c r="G802" s="90">
        <v>0.51100000000000001</v>
      </c>
      <c r="H802" s="85">
        <v>0.53459999999999996</v>
      </c>
      <c r="I802" s="85">
        <v>0.52339999999999998</v>
      </c>
      <c r="J802" s="85">
        <v>0.47870000000000001</v>
      </c>
      <c r="K802" s="85">
        <v>0.48089999999999999</v>
      </c>
      <c r="L802" s="85">
        <v>0.52129999999999999</v>
      </c>
      <c r="M802" s="85">
        <v>0.54279999999999995</v>
      </c>
      <c r="N802" s="85">
        <v>0.52059999999999995</v>
      </c>
      <c r="O802" s="85">
        <v>0.50800000000000001</v>
      </c>
      <c r="P802" s="85">
        <v>0.53480000000000005</v>
      </c>
      <c r="Q802" s="85">
        <v>0.53190000000000004</v>
      </c>
      <c r="R802" s="85">
        <v>0.45329999999999998</v>
      </c>
      <c r="S802" s="85">
        <v>0.50570000000000004</v>
      </c>
      <c r="T802" s="2">
        <f t="shared" si="24"/>
        <v>0.6</v>
      </c>
      <c r="U802" s="1">
        <f t="shared" si="25"/>
        <v>0</v>
      </c>
    </row>
    <row r="803" spans="1:21" x14ac:dyDescent="0.25">
      <c r="A803" s="92">
        <v>11459</v>
      </c>
      <c r="B803" s="83" t="s">
        <v>961</v>
      </c>
      <c r="C803" s="85" t="s">
        <v>3714</v>
      </c>
      <c r="D803" s="86">
        <v>9550</v>
      </c>
      <c r="E803" s="85">
        <v>53</v>
      </c>
      <c r="F803" s="87">
        <v>5531.942</v>
      </c>
      <c r="G803" s="90">
        <v>0.58250000000000002</v>
      </c>
      <c r="H803" s="85">
        <v>0.58630000000000004</v>
      </c>
      <c r="I803" s="85">
        <v>0.62560000000000004</v>
      </c>
      <c r="J803" s="85">
        <v>0.56599999999999995</v>
      </c>
      <c r="K803" s="85">
        <v>0.61380000000000001</v>
      </c>
      <c r="L803" s="85">
        <v>0.57420000000000004</v>
      </c>
      <c r="M803" s="85">
        <v>0.57620000000000005</v>
      </c>
      <c r="N803" s="85">
        <v>0.52890000000000004</v>
      </c>
      <c r="O803" s="85">
        <v>0.57809999999999995</v>
      </c>
      <c r="P803" s="85">
        <v>0.5746</v>
      </c>
      <c r="Q803" s="85">
        <v>0.58850000000000002</v>
      </c>
      <c r="R803" s="85">
        <v>0.57650000000000001</v>
      </c>
      <c r="S803" s="85">
        <v>0.60750000000000004</v>
      </c>
      <c r="T803" s="2">
        <f t="shared" si="24"/>
        <v>0.8</v>
      </c>
      <c r="U803" s="1">
        <f t="shared" si="25"/>
        <v>0</v>
      </c>
    </row>
    <row r="804" spans="1:21" x14ac:dyDescent="0.25">
      <c r="A804" s="92">
        <v>11654</v>
      </c>
      <c r="B804" s="83" t="s">
        <v>958</v>
      </c>
      <c r="C804" s="85" t="s">
        <v>3715</v>
      </c>
      <c r="D804" s="86">
        <v>3187</v>
      </c>
      <c r="E804" s="85">
        <v>9</v>
      </c>
      <c r="F804" s="87">
        <v>1647.7660000000001</v>
      </c>
      <c r="G804" s="90">
        <v>0.51849999999999996</v>
      </c>
      <c r="H804" s="85">
        <v>0.48280000000000001</v>
      </c>
      <c r="I804" s="85">
        <v>0.50360000000000005</v>
      </c>
      <c r="J804" s="85">
        <v>0.53059999999999996</v>
      </c>
      <c r="K804" s="85">
        <v>0.50219999999999998</v>
      </c>
      <c r="L804" s="85">
        <v>0.47649999999999998</v>
      </c>
      <c r="M804" s="85">
        <v>0.48920000000000002</v>
      </c>
      <c r="N804" s="85">
        <v>0.51559999999999995</v>
      </c>
      <c r="O804" s="85">
        <v>0.45179999999999998</v>
      </c>
      <c r="P804" s="85">
        <v>0.49249999999999999</v>
      </c>
      <c r="Q804" s="85">
        <v>0.54869999999999997</v>
      </c>
      <c r="R804" s="85">
        <v>0.61240000000000006</v>
      </c>
      <c r="S804" s="85">
        <v>0.57769999999999999</v>
      </c>
      <c r="T804" s="2">
        <f t="shared" si="24"/>
        <v>0.6</v>
      </c>
      <c r="U804" s="1">
        <f t="shared" si="25"/>
        <v>0</v>
      </c>
    </row>
    <row r="805" spans="1:21" x14ac:dyDescent="0.25">
      <c r="A805" s="92">
        <v>14138</v>
      </c>
      <c r="B805" s="83" t="s">
        <v>961</v>
      </c>
      <c r="C805" s="85" t="s">
        <v>3716</v>
      </c>
      <c r="D805" s="86">
        <v>5504</v>
      </c>
      <c r="E805" s="85">
        <v>1</v>
      </c>
      <c r="F805" s="87">
        <v>3343.9675999999999</v>
      </c>
      <c r="G805" s="90">
        <v>0.60770000000000002</v>
      </c>
      <c r="H805" s="85">
        <v>0.63959999999999995</v>
      </c>
      <c r="I805" s="85">
        <v>0.57640000000000002</v>
      </c>
      <c r="J805" s="85">
        <v>0.64249999999999996</v>
      </c>
      <c r="K805" s="85">
        <v>0.65500000000000003</v>
      </c>
      <c r="L805" s="85">
        <v>0.58150000000000002</v>
      </c>
      <c r="M805" s="85">
        <v>0.64449999999999996</v>
      </c>
      <c r="N805" s="85">
        <v>0.57779999999999998</v>
      </c>
      <c r="O805" s="85">
        <v>0.58330000000000004</v>
      </c>
      <c r="P805" s="85">
        <v>0.61419999999999997</v>
      </c>
      <c r="Q805" s="85">
        <v>0.64780000000000004</v>
      </c>
      <c r="R805" s="85">
        <v>0.61919999999999997</v>
      </c>
      <c r="S805" s="85">
        <v>0.501</v>
      </c>
      <c r="T805" s="2">
        <f t="shared" si="24"/>
        <v>0.8</v>
      </c>
      <c r="U805" s="1">
        <f t="shared" si="25"/>
        <v>0</v>
      </c>
    </row>
    <row r="806" spans="1:21" x14ac:dyDescent="0.25">
      <c r="A806" s="92">
        <v>10743</v>
      </c>
      <c r="B806" s="83" t="s">
        <v>1013</v>
      </c>
      <c r="C806" s="85" t="s">
        <v>3717</v>
      </c>
      <c r="D806" s="86">
        <v>17351</v>
      </c>
      <c r="E806" s="85">
        <v>0</v>
      </c>
      <c r="F806" s="87">
        <v>15711.634899999999</v>
      </c>
      <c r="G806" s="90">
        <v>0.90549999999999997</v>
      </c>
      <c r="H806" s="85">
        <v>0.94</v>
      </c>
      <c r="I806" s="85">
        <v>0.996</v>
      </c>
      <c r="J806" s="85">
        <v>0.79269999999999996</v>
      </c>
      <c r="K806" s="85">
        <v>0.8619</v>
      </c>
      <c r="L806" s="85">
        <v>0.89570000000000005</v>
      </c>
      <c r="M806" s="85">
        <v>0.91010000000000002</v>
      </c>
      <c r="N806" s="85">
        <v>0.96120000000000005</v>
      </c>
      <c r="O806" s="85">
        <v>0.84109999999999996</v>
      </c>
      <c r="P806" s="85">
        <v>0.86899999999999999</v>
      </c>
      <c r="Q806" s="85">
        <v>0.96660000000000001</v>
      </c>
      <c r="R806" s="85">
        <v>0.93210000000000004</v>
      </c>
      <c r="S806" s="85">
        <v>0.93240000000000001</v>
      </c>
      <c r="T806" s="2">
        <f t="shared" si="24"/>
        <v>1.2</v>
      </c>
      <c r="U806" s="1">
        <f t="shared" si="25"/>
        <v>0</v>
      </c>
    </row>
    <row r="807" spans="1:21" x14ac:dyDescent="0.25">
      <c r="A807" s="92">
        <v>11323</v>
      </c>
      <c r="B807" s="83" t="s">
        <v>980</v>
      </c>
      <c r="C807" s="85" t="s">
        <v>3718</v>
      </c>
      <c r="D807" s="85">
        <v>837</v>
      </c>
      <c r="E807" s="85">
        <v>5</v>
      </c>
      <c r="F807" s="85">
        <v>488.98250000000002</v>
      </c>
      <c r="G807" s="90">
        <v>0.5877</v>
      </c>
      <c r="H807" s="85">
        <v>0.67569999999999997</v>
      </c>
      <c r="I807" s="85">
        <v>0.67</v>
      </c>
      <c r="J807" s="85">
        <v>0.79</v>
      </c>
      <c r="K807" s="85">
        <v>0.58520000000000005</v>
      </c>
      <c r="L807" s="85">
        <v>0.59750000000000003</v>
      </c>
      <c r="M807" s="85">
        <v>0.50329999999999997</v>
      </c>
      <c r="N807" s="85">
        <v>0.5212</v>
      </c>
      <c r="O807" s="85">
        <v>0.51270000000000004</v>
      </c>
      <c r="P807" s="85">
        <v>0.58109999999999995</v>
      </c>
      <c r="Q807" s="85">
        <v>0.57769999999999999</v>
      </c>
      <c r="R807" s="85">
        <v>0.56430000000000002</v>
      </c>
      <c r="S807" s="85">
        <v>0.54830000000000001</v>
      </c>
      <c r="T807" s="2">
        <f t="shared" si="24"/>
        <v>0.6</v>
      </c>
      <c r="U807" s="1">
        <f t="shared" si="25"/>
        <v>0</v>
      </c>
    </row>
    <row r="808" spans="1:21" x14ac:dyDescent="0.25">
      <c r="A808" s="92">
        <v>11372</v>
      </c>
      <c r="B808" s="83" t="s">
        <v>958</v>
      </c>
      <c r="C808" s="85" t="s">
        <v>3719</v>
      </c>
      <c r="D808" s="86">
        <v>1596</v>
      </c>
      <c r="E808" s="85">
        <v>3</v>
      </c>
      <c r="F808" s="85">
        <v>940.81489999999997</v>
      </c>
      <c r="G808" s="90">
        <v>0.59060000000000001</v>
      </c>
      <c r="H808" s="85">
        <v>0.61070000000000002</v>
      </c>
      <c r="I808" s="85">
        <v>0.58250000000000002</v>
      </c>
      <c r="J808" s="85">
        <v>0.58960000000000001</v>
      </c>
      <c r="K808" s="85">
        <v>0.55859999999999999</v>
      </c>
      <c r="L808" s="85">
        <v>0.59079999999999999</v>
      </c>
      <c r="M808" s="85">
        <v>0.59530000000000005</v>
      </c>
      <c r="N808" s="85">
        <v>0.51249999999999996</v>
      </c>
      <c r="O808" s="85">
        <v>0.56100000000000005</v>
      </c>
      <c r="P808" s="85">
        <v>0.58679999999999999</v>
      </c>
      <c r="Q808" s="85">
        <v>0.60460000000000003</v>
      </c>
      <c r="R808" s="85">
        <v>0.58379999999999999</v>
      </c>
      <c r="S808" s="85">
        <v>0.68500000000000005</v>
      </c>
      <c r="T808" s="2">
        <f t="shared" si="24"/>
        <v>0.6</v>
      </c>
      <c r="U808" s="1">
        <f t="shared" si="25"/>
        <v>0</v>
      </c>
    </row>
    <row r="809" spans="1:21" x14ac:dyDescent="0.25">
      <c r="A809" s="92">
        <v>11373</v>
      </c>
      <c r="B809" s="83" t="s">
        <v>958</v>
      </c>
      <c r="C809" s="85" t="s">
        <v>3720</v>
      </c>
      <c r="D809" s="86">
        <v>4525</v>
      </c>
      <c r="E809" s="85">
        <v>95</v>
      </c>
      <c r="F809" s="87">
        <v>2254.6089000000002</v>
      </c>
      <c r="G809" s="90">
        <v>0.50890000000000002</v>
      </c>
      <c r="H809" s="85">
        <v>0.52390000000000003</v>
      </c>
      <c r="I809" s="85">
        <v>0.48909999999999998</v>
      </c>
      <c r="J809" s="85">
        <v>0.49569999999999997</v>
      </c>
      <c r="K809" s="85">
        <v>0.52100000000000002</v>
      </c>
      <c r="L809" s="85">
        <v>0.47070000000000001</v>
      </c>
      <c r="M809" s="85">
        <v>0.47039999999999998</v>
      </c>
      <c r="N809" s="85">
        <v>0.50109999999999999</v>
      </c>
      <c r="O809" s="85">
        <v>0.48509999999999998</v>
      </c>
      <c r="P809" s="85">
        <v>0.53139999999999998</v>
      </c>
      <c r="Q809" s="85">
        <v>0.58889999999999998</v>
      </c>
      <c r="R809" s="85">
        <v>0.54479999999999995</v>
      </c>
      <c r="S809" s="85">
        <v>0.47699999999999998</v>
      </c>
      <c r="T809" s="2">
        <f t="shared" si="24"/>
        <v>0.6</v>
      </c>
      <c r="U809" s="1">
        <f t="shared" si="25"/>
        <v>0</v>
      </c>
    </row>
    <row r="810" spans="1:21" x14ac:dyDescent="0.25">
      <c r="A810" s="92">
        <v>11374</v>
      </c>
      <c r="B810" s="83" t="s">
        <v>980</v>
      </c>
      <c r="C810" s="85" t="s">
        <v>3721</v>
      </c>
      <c r="D810" s="86">
        <v>1392</v>
      </c>
      <c r="E810" s="85">
        <v>0</v>
      </c>
      <c r="F810" s="85">
        <v>669.56479999999999</v>
      </c>
      <c r="G810" s="90">
        <v>0.48099999999999998</v>
      </c>
      <c r="H810" s="85">
        <v>0.45650000000000002</v>
      </c>
      <c r="I810" s="85">
        <v>0.50629999999999997</v>
      </c>
      <c r="J810" s="85">
        <v>0.44290000000000002</v>
      </c>
      <c r="K810" s="85">
        <v>0.45469999999999999</v>
      </c>
      <c r="L810" s="85">
        <v>0.44690000000000002</v>
      </c>
      <c r="M810" s="85">
        <v>0.4627</v>
      </c>
      <c r="N810" s="85">
        <v>0.45650000000000002</v>
      </c>
      <c r="O810" s="85">
        <v>0.4083</v>
      </c>
      <c r="P810" s="85">
        <v>0.4219</v>
      </c>
      <c r="Q810" s="85">
        <v>0.495</v>
      </c>
      <c r="R810" s="85">
        <v>0.59689999999999999</v>
      </c>
      <c r="S810" s="85">
        <v>0.55169999999999997</v>
      </c>
      <c r="T810" s="2">
        <f t="shared" si="24"/>
        <v>0.6</v>
      </c>
      <c r="U810" s="1">
        <f t="shared" si="25"/>
        <v>0</v>
      </c>
    </row>
    <row r="811" spans="1:21" x14ac:dyDescent="0.25">
      <c r="A811" s="92">
        <v>10744</v>
      </c>
      <c r="B811" s="83" t="s">
        <v>1013</v>
      </c>
      <c r="C811" s="85" t="s">
        <v>3722</v>
      </c>
      <c r="D811" s="86">
        <v>32100</v>
      </c>
      <c r="E811" s="86">
        <v>2279</v>
      </c>
      <c r="F811" s="87">
        <v>39505.707999999999</v>
      </c>
      <c r="G811" s="90">
        <v>1.3248</v>
      </c>
      <c r="H811" s="85">
        <v>1.4097999999999999</v>
      </c>
      <c r="I811" s="85">
        <v>1.4000999999999999</v>
      </c>
      <c r="J811" s="85">
        <v>1.2</v>
      </c>
      <c r="K811" s="85">
        <v>1.3664000000000001</v>
      </c>
      <c r="L811" s="85">
        <v>1.3524</v>
      </c>
      <c r="M811" s="85">
        <v>1.2968999999999999</v>
      </c>
      <c r="N811" s="85">
        <v>1.3253999999999999</v>
      </c>
      <c r="O811" s="85">
        <v>1.3226</v>
      </c>
      <c r="P811" s="85">
        <v>1.3209</v>
      </c>
      <c r="Q811" s="85">
        <v>1.3219000000000001</v>
      </c>
      <c r="R811" s="85">
        <v>1.2896000000000001</v>
      </c>
      <c r="S811" s="85">
        <v>1.2786999999999999</v>
      </c>
      <c r="T811" s="2">
        <f t="shared" si="24"/>
        <v>1.2</v>
      </c>
      <c r="U811" s="1">
        <f t="shared" si="25"/>
        <v>1</v>
      </c>
    </row>
    <row r="812" spans="1:21" x14ac:dyDescent="0.25">
      <c r="A812" s="92">
        <v>11375</v>
      </c>
      <c r="B812" s="83" t="s">
        <v>980</v>
      </c>
      <c r="C812" s="85" t="s">
        <v>3723</v>
      </c>
      <c r="D812" s="86">
        <v>1425</v>
      </c>
      <c r="E812" s="85">
        <v>8</v>
      </c>
      <c r="F812" s="85">
        <v>702.48419999999999</v>
      </c>
      <c r="G812" s="90">
        <v>0.49580000000000002</v>
      </c>
      <c r="H812" s="85">
        <v>0.48649999999999999</v>
      </c>
      <c r="I812" s="85">
        <v>0.48130000000000001</v>
      </c>
      <c r="J812" s="85">
        <v>0.47649999999999998</v>
      </c>
      <c r="K812" s="85">
        <v>0.44450000000000001</v>
      </c>
      <c r="L812" s="85">
        <v>0.50509999999999999</v>
      </c>
      <c r="M812" s="85">
        <v>0.52390000000000003</v>
      </c>
      <c r="N812" s="85">
        <v>0.54079999999999995</v>
      </c>
      <c r="O812" s="85">
        <v>0.53380000000000005</v>
      </c>
      <c r="P812" s="85">
        <v>0.48159999999999997</v>
      </c>
      <c r="Q812" s="85">
        <v>0.47310000000000002</v>
      </c>
      <c r="R812" s="85">
        <v>0.497</v>
      </c>
      <c r="S812" s="85">
        <v>0.51029999999999998</v>
      </c>
      <c r="T812" s="2">
        <f t="shared" si="24"/>
        <v>0.6</v>
      </c>
      <c r="U812" s="1">
        <f t="shared" si="25"/>
        <v>0</v>
      </c>
    </row>
    <row r="813" spans="1:21" x14ac:dyDescent="0.25">
      <c r="A813" s="92">
        <v>11376</v>
      </c>
      <c r="B813" s="83" t="s">
        <v>958</v>
      </c>
      <c r="C813" s="85" t="s">
        <v>3724</v>
      </c>
      <c r="D813" s="86">
        <v>5088</v>
      </c>
      <c r="E813" s="86">
        <v>1320</v>
      </c>
      <c r="F813" s="87">
        <v>1863.0518</v>
      </c>
      <c r="G813" s="90">
        <v>0.49440000000000001</v>
      </c>
      <c r="H813" s="85">
        <v>0.57299999999999995</v>
      </c>
      <c r="I813" s="85">
        <v>0.53969999999999996</v>
      </c>
      <c r="J813" s="85">
        <v>0.55230000000000001</v>
      </c>
      <c r="K813" s="85">
        <v>0.58599999999999997</v>
      </c>
      <c r="L813" s="85">
        <v>0.49859999999999999</v>
      </c>
      <c r="M813" s="85">
        <v>0.54879999999999995</v>
      </c>
      <c r="N813" s="85">
        <v>0.5343</v>
      </c>
      <c r="O813" s="85">
        <v>0.48120000000000002</v>
      </c>
      <c r="P813" s="85">
        <v>0.32479999999999998</v>
      </c>
      <c r="Q813" s="85">
        <v>0.4199</v>
      </c>
      <c r="R813" s="85">
        <v>0.4178</v>
      </c>
      <c r="S813" s="85">
        <v>0.26950000000000002</v>
      </c>
      <c r="T813" s="2">
        <f t="shared" si="24"/>
        <v>0.6</v>
      </c>
      <c r="U813" s="1">
        <f t="shared" si="25"/>
        <v>0</v>
      </c>
    </row>
    <row r="814" spans="1:21" x14ac:dyDescent="0.25">
      <c r="A814" s="92">
        <v>11377</v>
      </c>
      <c r="B814" s="83" t="s">
        <v>958</v>
      </c>
      <c r="C814" s="85" t="s">
        <v>3725</v>
      </c>
      <c r="D814" s="86">
        <v>3052</v>
      </c>
      <c r="E814" s="85">
        <v>30</v>
      </c>
      <c r="F814" s="87">
        <v>1669.8907999999999</v>
      </c>
      <c r="G814" s="90">
        <v>0.55259999999999998</v>
      </c>
      <c r="H814" s="85">
        <v>0.5282</v>
      </c>
      <c r="I814" s="85">
        <v>0.5212</v>
      </c>
      <c r="J814" s="85">
        <v>0.52500000000000002</v>
      </c>
      <c r="K814" s="85">
        <v>0.5635</v>
      </c>
      <c r="L814" s="85">
        <v>0.6008</v>
      </c>
      <c r="M814" s="85">
        <v>0.52990000000000004</v>
      </c>
      <c r="N814" s="85">
        <v>0.53469999999999995</v>
      </c>
      <c r="O814" s="85">
        <v>0.59919999999999995</v>
      </c>
      <c r="P814" s="85">
        <v>0.54</v>
      </c>
      <c r="Q814" s="85">
        <v>0.53090000000000004</v>
      </c>
      <c r="R814" s="85">
        <v>0.56340000000000001</v>
      </c>
      <c r="S814" s="85">
        <v>0.58399999999999996</v>
      </c>
      <c r="T814" s="2">
        <f t="shared" si="24"/>
        <v>0.6</v>
      </c>
      <c r="U814" s="1">
        <f t="shared" si="25"/>
        <v>0</v>
      </c>
    </row>
    <row r="815" spans="1:21" x14ac:dyDescent="0.25">
      <c r="A815" s="92">
        <v>11378</v>
      </c>
      <c r="B815" s="83" t="s">
        <v>980</v>
      </c>
      <c r="C815" s="85" t="s">
        <v>3726</v>
      </c>
      <c r="D815" s="86">
        <v>2566</v>
      </c>
      <c r="E815" s="85">
        <v>26</v>
      </c>
      <c r="F815" s="87">
        <v>1095.2022999999999</v>
      </c>
      <c r="G815" s="90">
        <v>0.43120000000000003</v>
      </c>
      <c r="H815" s="85">
        <v>0.48380000000000001</v>
      </c>
      <c r="I815" s="85">
        <v>0.45639999999999997</v>
      </c>
      <c r="J815" s="85">
        <v>0.46789999999999998</v>
      </c>
      <c r="K815" s="85">
        <v>0.40820000000000001</v>
      </c>
      <c r="L815" s="85">
        <v>0.3901</v>
      </c>
      <c r="M815" s="85">
        <v>0.3906</v>
      </c>
      <c r="N815" s="85">
        <v>0.42830000000000001</v>
      </c>
      <c r="O815" s="85">
        <v>0.44319999999999998</v>
      </c>
      <c r="P815" s="85">
        <v>0.43709999999999999</v>
      </c>
      <c r="Q815" s="85">
        <v>0.41420000000000001</v>
      </c>
      <c r="R815" s="85">
        <v>0.45300000000000001</v>
      </c>
      <c r="S815" s="85">
        <v>0.3962</v>
      </c>
      <c r="T815" s="2">
        <f t="shared" si="24"/>
        <v>0.6</v>
      </c>
      <c r="U815" s="1">
        <f t="shared" si="25"/>
        <v>0</v>
      </c>
    </row>
    <row r="816" spans="1:21" x14ac:dyDescent="0.25">
      <c r="A816" s="92">
        <v>11379</v>
      </c>
      <c r="B816" s="83" t="s">
        <v>961</v>
      </c>
      <c r="C816" s="85" t="s">
        <v>3727</v>
      </c>
      <c r="D816" s="86">
        <v>11014</v>
      </c>
      <c r="E816" s="85">
        <v>202</v>
      </c>
      <c r="F816" s="87">
        <v>8252.5059999999994</v>
      </c>
      <c r="G816" s="90">
        <v>0.76329999999999998</v>
      </c>
      <c r="H816" s="85">
        <v>0.75580000000000003</v>
      </c>
      <c r="I816" s="85">
        <v>0.79430000000000001</v>
      </c>
      <c r="J816" s="85">
        <v>0.87309999999999999</v>
      </c>
      <c r="K816" s="85">
        <v>0.89870000000000005</v>
      </c>
      <c r="L816" s="85">
        <v>0.78200000000000003</v>
      </c>
      <c r="M816" s="85">
        <v>0.82379999999999998</v>
      </c>
      <c r="N816" s="85">
        <v>0.65390000000000004</v>
      </c>
      <c r="O816" s="85">
        <v>0.68889999999999996</v>
      </c>
      <c r="P816" s="85">
        <v>0.61119999999999997</v>
      </c>
      <c r="Q816" s="85">
        <v>0.86250000000000004</v>
      </c>
      <c r="R816" s="85">
        <v>0.79269999999999996</v>
      </c>
      <c r="S816" s="85">
        <v>0.71079999999999999</v>
      </c>
      <c r="T816" s="2">
        <f t="shared" si="24"/>
        <v>0.8</v>
      </c>
      <c r="U816" s="1">
        <f t="shared" si="25"/>
        <v>0</v>
      </c>
    </row>
    <row r="817" spans="1:21" x14ac:dyDescent="0.25">
      <c r="A817" s="92">
        <v>11380</v>
      </c>
      <c r="B817" s="83" t="s">
        <v>980</v>
      </c>
      <c r="C817" s="85" t="s">
        <v>3728</v>
      </c>
      <c r="D817" s="86">
        <v>1542</v>
      </c>
      <c r="E817" s="85">
        <v>36</v>
      </c>
      <c r="F817" s="85">
        <v>955.66480000000001</v>
      </c>
      <c r="G817" s="90">
        <v>0.63460000000000005</v>
      </c>
      <c r="H817" s="85">
        <v>0.71240000000000003</v>
      </c>
      <c r="I817" s="85">
        <v>0.5796</v>
      </c>
      <c r="J817" s="85">
        <v>0.5575</v>
      </c>
      <c r="K817" s="85">
        <v>0.64570000000000005</v>
      </c>
      <c r="L817" s="85">
        <v>0.58609999999999995</v>
      </c>
      <c r="M817" s="85">
        <v>0.87649999999999995</v>
      </c>
      <c r="N817" s="85">
        <v>0.69689999999999996</v>
      </c>
      <c r="O817" s="85">
        <v>0.71009999999999995</v>
      </c>
      <c r="P817" s="85">
        <v>0.64449999999999996</v>
      </c>
      <c r="Q817" s="85">
        <v>0.49869999999999998</v>
      </c>
      <c r="R817" s="85">
        <v>0.60929999999999995</v>
      </c>
      <c r="S817" s="85">
        <v>0.51939999999999997</v>
      </c>
      <c r="T817" s="2">
        <f t="shared" si="24"/>
        <v>0.6</v>
      </c>
      <c r="U817" s="1">
        <f t="shared" si="25"/>
        <v>1</v>
      </c>
    </row>
    <row r="818" spans="1:21" x14ac:dyDescent="0.25">
      <c r="A818" s="92">
        <v>11381</v>
      </c>
      <c r="B818" s="83" t="s">
        <v>958</v>
      </c>
      <c r="C818" s="85" t="s">
        <v>3729</v>
      </c>
      <c r="D818" s="86">
        <v>2876</v>
      </c>
      <c r="E818" s="85">
        <v>26</v>
      </c>
      <c r="F818" s="87">
        <v>1375.3242</v>
      </c>
      <c r="G818" s="90">
        <v>0.48259999999999997</v>
      </c>
      <c r="H818" s="85">
        <v>0.50309999999999999</v>
      </c>
      <c r="I818" s="85">
        <v>0.48</v>
      </c>
      <c r="J818" s="85">
        <v>0.51929999999999998</v>
      </c>
      <c r="K818" s="85">
        <v>0.53649999999999998</v>
      </c>
      <c r="L818" s="85">
        <v>0.49109999999999998</v>
      </c>
      <c r="M818" s="85">
        <v>0.46879999999999999</v>
      </c>
      <c r="N818" s="85">
        <v>0.51300000000000001</v>
      </c>
      <c r="O818" s="85">
        <v>0.49370000000000003</v>
      </c>
      <c r="P818" s="85">
        <v>0.45369999999999999</v>
      </c>
      <c r="Q818" s="85">
        <v>0.4405</v>
      </c>
      <c r="R818" s="85">
        <v>0.48920000000000002</v>
      </c>
      <c r="S818" s="85">
        <v>0.40920000000000001</v>
      </c>
      <c r="T818" s="2">
        <f t="shared" si="24"/>
        <v>0.6</v>
      </c>
      <c r="U818" s="1">
        <f t="shared" si="25"/>
        <v>0</v>
      </c>
    </row>
    <row r="819" spans="1:21" x14ac:dyDescent="0.25">
      <c r="A819" s="92">
        <v>11382</v>
      </c>
      <c r="B819" s="83" t="s">
        <v>958</v>
      </c>
      <c r="C819" s="85" t="s">
        <v>3730</v>
      </c>
      <c r="D819" s="86">
        <v>1330</v>
      </c>
      <c r="E819" s="85">
        <v>5</v>
      </c>
      <c r="F819" s="85">
        <v>745.32389999999998</v>
      </c>
      <c r="G819" s="90">
        <v>0.5625</v>
      </c>
      <c r="H819" s="85">
        <v>0.54779999999999995</v>
      </c>
      <c r="I819" s="85">
        <v>0.54930000000000001</v>
      </c>
      <c r="J819" s="85">
        <v>0.59960000000000002</v>
      </c>
      <c r="K819" s="85">
        <v>0.63300000000000001</v>
      </c>
      <c r="L819" s="85">
        <v>0.58620000000000005</v>
      </c>
      <c r="M819" s="85">
        <v>0.6522</v>
      </c>
      <c r="N819" s="85">
        <v>0.57909999999999995</v>
      </c>
      <c r="O819" s="85">
        <v>0.49480000000000002</v>
      </c>
      <c r="P819" s="85">
        <v>0.60089999999999999</v>
      </c>
      <c r="Q819" s="85">
        <v>0.50960000000000005</v>
      </c>
      <c r="R819" s="85">
        <v>0.49440000000000001</v>
      </c>
      <c r="S819" s="85">
        <v>0.52110000000000001</v>
      </c>
      <c r="T819" s="2">
        <f t="shared" si="24"/>
        <v>0.6</v>
      </c>
      <c r="U819" s="1">
        <f t="shared" si="25"/>
        <v>0</v>
      </c>
    </row>
    <row r="820" spans="1:21" x14ac:dyDescent="0.25">
      <c r="A820" s="92">
        <v>11383</v>
      </c>
      <c r="B820" s="83" t="s">
        <v>958</v>
      </c>
      <c r="C820" s="85" t="s">
        <v>3731</v>
      </c>
      <c r="D820" s="86">
        <v>5286</v>
      </c>
      <c r="E820" s="86">
        <v>1126</v>
      </c>
      <c r="F820" s="87">
        <v>1946.7417</v>
      </c>
      <c r="G820" s="90">
        <v>0.46800000000000003</v>
      </c>
      <c r="H820" s="85">
        <v>0.44900000000000001</v>
      </c>
      <c r="I820" s="85">
        <v>0.47020000000000001</v>
      </c>
      <c r="J820" s="85">
        <v>0.48209999999999997</v>
      </c>
      <c r="K820" s="85">
        <v>0.45590000000000003</v>
      </c>
      <c r="L820" s="85">
        <v>0.47839999999999999</v>
      </c>
      <c r="M820" s="85">
        <v>0.44359999999999999</v>
      </c>
      <c r="N820" s="85">
        <v>0.44400000000000001</v>
      </c>
      <c r="O820" s="85">
        <v>0.46200000000000002</v>
      </c>
      <c r="P820" s="85">
        <v>0.52070000000000005</v>
      </c>
      <c r="Q820" s="85">
        <v>0.45800000000000002</v>
      </c>
      <c r="R820" s="85">
        <v>0.46629999999999999</v>
      </c>
      <c r="S820" s="85">
        <v>0.47699999999999998</v>
      </c>
      <c r="T820" s="2">
        <f t="shared" si="24"/>
        <v>0.6</v>
      </c>
      <c r="U820" s="1">
        <f t="shared" si="25"/>
        <v>0</v>
      </c>
    </row>
    <row r="821" spans="1:21" x14ac:dyDescent="0.25">
      <c r="A821" s="92">
        <v>11385</v>
      </c>
      <c r="B821" s="83" t="s">
        <v>980</v>
      </c>
      <c r="C821" s="85" t="s">
        <v>3732</v>
      </c>
      <c r="D821" s="86">
        <v>1563</v>
      </c>
      <c r="E821" s="85">
        <v>12</v>
      </c>
      <c r="F821" s="85">
        <v>911.93449999999996</v>
      </c>
      <c r="G821" s="90">
        <v>0.58799999999999997</v>
      </c>
      <c r="H821" s="85">
        <v>0.72270000000000001</v>
      </c>
      <c r="I821" s="85">
        <v>0.58260000000000001</v>
      </c>
      <c r="J821" s="85">
        <v>0.62350000000000005</v>
      </c>
      <c r="K821" s="85">
        <v>0.60519999999999996</v>
      </c>
      <c r="L821" s="85">
        <v>0.61550000000000005</v>
      </c>
      <c r="M821" s="85">
        <v>0.60150000000000003</v>
      </c>
      <c r="N821" s="85">
        <v>0.60289999999999999</v>
      </c>
      <c r="O821" s="85">
        <v>0.52310000000000001</v>
      </c>
      <c r="P821" s="85">
        <v>0.57550000000000001</v>
      </c>
      <c r="Q821" s="85">
        <v>0.50249999999999995</v>
      </c>
      <c r="R821" s="85">
        <v>0.53620000000000001</v>
      </c>
      <c r="S821" s="85">
        <v>0.60199999999999998</v>
      </c>
      <c r="T821" s="2">
        <f t="shared" si="24"/>
        <v>0.6</v>
      </c>
      <c r="U821" s="1">
        <f t="shared" si="25"/>
        <v>0</v>
      </c>
    </row>
    <row r="822" spans="1:21" x14ac:dyDescent="0.25">
      <c r="A822" s="92">
        <v>10682</v>
      </c>
      <c r="B822" s="83" t="s">
        <v>950</v>
      </c>
      <c r="C822" s="85" t="s">
        <v>3733</v>
      </c>
      <c r="D822" s="86">
        <v>43478</v>
      </c>
      <c r="E822" s="85">
        <v>18</v>
      </c>
      <c r="F822" s="87">
        <v>70828.084300000002</v>
      </c>
      <c r="G822" s="90">
        <v>1.6296999999999999</v>
      </c>
      <c r="H822" s="85">
        <v>1.5008999999999999</v>
      </c>
      <c r="I822" s="85">
        <v>1.607</v>
      </c>
      <c r="J822" s="85">
        <v>1.5898000000000001</v>
      </c>
      <c r="K822" s="85">
        <v>1.7747999999999999</v>
      </c>
      <c r="L822" s="85">
        <v>1.7</v>
      </c>
      <c r="M822" s="85">
        <v>1.6241000000000001</v>
      </c>
      <c r="N822" s="85">
        <v>1.694</v>
      </c>
      <c r="O822" s="85">
        <v>1.6801999999999999</v>
      </c>
      <c r="P822" s="85">
        <v>1.6112</v>
      </c>
      <c r="Q822" s="85">
        <v>1.5683</v>
      </c>
      <c r="R822" s="85">
        <v>1.3882000000000001</v>
      </c>
      <c r="S822" s="85">
        <v>1.4601</v>
      </c>
      <c r="T822" s="2">
        <f t="shared" si="24"/>
        <v>1.6</v>
      </c>
      <c r="U822" s="1">
        <f t="shared" si="25"/>
        <v>1</v>
      </c>
    </row>
    <row r="823" spans="1:21" x14ac:dyDescent="0.25">
      <c r="A823" s="92">
        <v>10745</v>
      </c>
      <c r="B823" s="83" t="s">
        <v>1013</v>
      </c>
      <c r="C823" s="85" t="s">
        <v>3734</v>
      </c>
      <c r="D823" s="86">
        <v>36129</v>
      </c>
      <c r="E823" s="85">
        <v>0</v>
      </c>
      <c r="F823" s="87">
        <v>47709.644699999997</v>
      </c>
      <c r="G823" s="90">
        <v>1.3205</v>
      </c>
      <c r="H823" s="85">
        <v>1.3210999999999999</v>
      </c>
      <c r="I823" s="85">
        <v>1.3016000000000001</v>
      </c>
      <c r="J823" s="85">
        <v>1.2362</v>
      </c>
      <c r="K823" s="85">
        <v>1.3531</v>
      </c>
      <c r="L823" s="85">
        <v>1.3602000000000001</v>
      </c>
      <c r="M823" s="85">
        <v>1.3411</v>
      </c>
      <c r="N823" s="85">
        <v>1.3222</v>
      </c>
      <c r="O823" s="85">
        <v>1.3216000000000001</v>
      </c>
      <c r="P823" s="85">
        <v>1.218</v>
      </c>
      <c r="Q823" s="85">
        <v>1.3177000000000001</v>
      </c>
      <c r="R823" s="85">
        <v>1.393</v>
      </c>
      <c r="S823" s="85">
        <v>1.3595999999999999</v>
      </c>
      <c r="T823" s="2">
        <f t="shared" si="24"/>
        <v>1.2</v>
      </c>
      <c r="U823" s="1">
        <f t="shared" si="25"/>
        <v>1</v>
      </c>
    </row>
    <row r="824" spans="1:21" x14ac:dyDescent="0.25">
      <c r="A824" s="92">
        <v>11386</v>
      </c>
      <c r="B824" s="83" t="s">
        <v>958</v>
      </c>
      <c r="C824" s="85" t="s">
        <v>3735</v>
      </c>
      <c r="D824" s="86">
        <v>3531</v>
      </c>
      <c r="E824" s="85">
        <v>0</v>
      </c>
      <c r="F824" s="87">
        <v>1659.0441000000001</v>
      </c>
      <c r="G824" s="90">
        <v>0.46989999999999998</v>
      </c>
      <c r="H824" s="85">
        <v>0.50249999999999995</v>
      </c>
      <c r="I824" s="85">
        <v>0.44850000000000001</v>
      </c>
      <c r="J824" s="85">
        <v>0.45900000000000002</v>
      </c>
      <c r="K824" s="85">
        <v>0.44440000000000002</v>
      </c>
      <c r="L824" s="85">
        <v>0.50719999999999998</v>
      </c>
      <c r="M824" s="85">
        <v>0.5262</v>
      </c>
      <c r="N824" s="85">
        <v>0.47970000000000002</v>
      </c>
      <c r="O824" s="85">
        <v>0.4768</v>
      </c>
      <c r="P824" s="85">
        <v>0.4335</v>
      </c>
      <c r="Q824" s="85">
        <v>0.4914</v>
      </c>
      <c r="R824" s="85">
        <v>0.47639999999999999</v>
      </c>
      <c r="S824" s="85">
        <v>0.4158</v>
      </c>
      <c r="T824" s="2">
        <f t="shared" si="24"/>
        <v>0.6</v>
      </c>
      <c r="U824" s="1">
        <f t="shared" si="25"/>
        <v>0</v>
      </c>
    </row>
    <row r="825" spans="1:21" x14ac:dyDescent="0.25">
      <c r="A825" s="92">
        <v>11387</v>
      </c>
      <c r="B825" s="83" t="s">
        <v>958</v>
      </c>
      <c r="C825" s="85" t="s">
        <v>3736</v>
      </c>
      <c r="D825" s="86">
        <v>8139</v>
      </c>
      <c r="E825" s="85">
        <v>0</v>
      </c>
      <c r="F825" s="87">
        <v>3861.7480999999998</v>
      </c>
      <c r="G825" s="90">
        <v>0.47449999999999998</v>
      </c>
      <c r="H825" s="85">
        <v>0.50900000000000001</v>
      </c>
      <c r="I825" s="85">
        <v>0.51019999999999999</v>
      </c>
      <c r="J825" s="85">
        <v>0.53180000000000005</v>
      </c>
      <c r="K825" s="85">
        <v>0.54849999999999999</v>
      </c>
      <c r="L825" s="85">
        <v>0.49059999999999998</v>
      </c>
      <c r="M825" s="85">
        <v>0.4819</v>
      </c>
      <c r="N825" s="85">
        <v>0.45090000000000002</v>
      </c>
      <c r="O825" s="85">
        <v>0.44479999999999997</v>
      </c>
      <c r="P825" s="85">
        <v>0.442</v>
      </c>
      <c r="Q825" s="85">
        <v>0.46850000000000003</v>
      </c>
      <c r="R825" s="85">
        <v>0.47199999999999998</v>
      </c>
      <c r="S825" s="85">
        <v>0.42709999999999998</v>
      </c>
      <c r="T825" s="2">
        <f t="shared" si="24"/>
        <v>0.6</v>
      </c>
      <c r="U825" s="1">
        <f t="shared" si="25"/>
        <v>0</v>
      </c>
    </row>
    <row r="826" spans="1:21" ht="26.4" x14ac:dyDescent="0.25">
      <c r="A826" s="92">
        <v>11388</v>
      </c>
      <c r="B826" s="83" t="s">
        <v>961</v>
      </c>
      <c r="C826" s="85" t="s">
        <v>3737</v>
      </c>
      <c r="D826" s="86">
        <v>10220</v>
      </c>
      <c r="E826" s="85">
        <v>0</v>
      </c>
      <c r="F826" s="87">
        <v>8240.1039000000001</v>
      </c>
      <c r="G826" s="90">
        <v>0.80630000000000002</v>
      </c>
      <c r="H826" s="85">
        <v>0.8992</v>
      </c>
      <c r="I826" s="85">
        <v>0.84540000000000004</v>
      </c>
      <c r="J826" s="85">
        <v>0.79830000000000001</v>
      </c>
      <c r="K826" s="85">
        <v>0.81359999999999999</v>
      </c>
      <c r="L826" s="85">
        <v>0.78949999999999998</v>
      </c>
      <c r="M826" s="85">
        <v>0.85060000000000002</v>
      </c>
      <c r="N826" s="85">
        <v>0.75249999999999995</v>
      </c>
      <c r="O826" s="85">
        <v>0.72160000000000002</v>
      </c>
      <c r="P826" s="85">
        <v>0.80720000000000003</v>
      </c>
      <c r="Q826" s="85">
        <v>0.80100000000000005</v>
      </c>
      <c r="R826" s="85">
        <v>0.79349999999999998</v>
      </c>
      <c r="S826" s="85">
        <v>0.80420000000000003</v>
      </c>
      <c r="T826" s="2">
        <f t="shared" si="24"/>
        <v>0.8</v>
      </c>
      <c r="U826" s="1">
        <f t="shared" si="25"/>
        <v>1</v>
      </c>
    </row>
    <row r="827" spans="1:21" x14ac:dyDescent="0.25">
      <c r="A827" s="92">
        <v>11390</v>
      </c>
      <c r="B827" s="83" t="s">
        <v>958</v>
      </c>
      <c r="C827" s="85" t="s">
        <v>3738</v>
      </c>
      <c r="D827" s="86">
        <v>5909</v>
      </c>
      <c r="E827" s="85">
        <v>0</v>
      </c>
      <c r="F827" s="87">
        <v>3112.3471</v>
      </c>
      <c r="G827" s="90">
        <v>0.52669999999999995</v>
      </c>
      <c r="H827" s="85">
        <v>0.53100000000000003</v>
      </c>
      <c r="I827" s="85">
        <v>0.53310000000000002</v>
      </c>
      <c r="J827" s="85">
        <v>0.50739999999999996</v>
      </c>
      <c r="K827" s="85">
        <v>0.52639999999999998</v>
      </c>
      <c r="L827" s="85">
        <v>0.68059999999999998</v>
      </c>
      <c r="M827" s="85">
        <v>0.50080000000000002</v>
      </c>
      <c r="N827" s="85">
        <v>0.4899</v>
      </c>
      <c r="O827" s="85">
        <v>0.49149999999999999</v>
      </c>
      <c r="P827" s="85">
        <v>0.47989999999999999</v>
      </c>
      <c r="Q827" s="85">
        <v>0.47499999999999998</v>
      </c>
      <c r="R827" s="85">
        <v>0.50960000000000005</v>
      </c>
      <c r="S827" s="85">
        <v>0.57030000000000003</v>
      </c>
      <c r="T827" s="2">
        <f t="shared" si="24"/>
        <v>0.6</v>
      </c>
      <c r="U827" s="1">
        <f t="shared" si="25"/>
        <v>0</v>
      </c>
    </row>
    <row r="828" spans="1:21" x14ac:dyDescent="0.25">
      <c r="A828" s="92">
        <v>11391</v>
      </c>
      <c r="B828" s="83" t="s">
        <v>958</v>
      </c>
      <c r="C828" s="85" t="s">
        <v>3739</v>
      </c>
      <c r="D828" s="86">
        <v>6839</v>
      </c>
      <c r="E828" s="85">
        <v>123</v>
      </c>
      <c r="F828" s="87">
        <v>2549.7494999999999</v>
      </c>
      <c r="G828" s="90">
        <v>0.37969999999999998</v>
      </c>
      <c r="H828" s="85">
        <v>0.48849999999999999</v>
      </c>
      <c r="I828" s="85">
        <v>0.44540000000000002</v>
      </c>
      <c r="J828" s="85">
        <v>0.5212</v>
      </c>
      <c r="K828" s="85">
        <v>0.50749999999999995</v>
      </c>
      <c r="L828" s="85">
        <v>0.46729999999999999</v>
      </c>
      <c r="M828" s="85">
        <v>0.34920000000000001</v>
      </c>
      <c r="N828" s="85">
        <v>0.30149999999999999</v>
      </c>
      <c r="O828" s="85">
        <v>0.25740000000000002</v>
      </c>
      <c r="P828" s="85">
        <v>0.32990000000000003</v>
      </c>
      <c r="Q828" s="85">
        <v>0.30370000000000003</v>
      </c>
      <c r="R828" s="85">
        <v>0.42159999999999997</v>
      </c>
      <c r="S828" s="85">
        <v>0.41799999999999998</v>
      </c>
      <c r="T828" s="2">
        <f t="shared" si="24"/>
        <v>0.6</v>
      </c>
      <c r="U828" s="1">
        <f t="shared" si="25"/>
        <v>0</v>
      </c>
    </row>
    <row r="829" spans="1:21" x14ac:dyDescent="0.25">
      <c r="A829" s="92">
        <v>11392</v>
      </c>
      <c r="B829" s="83" t="s">
        <v>954</v>
      </c>
      <c r="C829" s="85" t="s">
        <v>3740</v>
      </c>
      <c r="D829" s="86">
        <v>5178</v>
      </c>
      <c r="E829" s="85">
        <v>0</v>
      </c>
      <c r="F829" s="87">
        <v>2765.5989</v>
      </c>
      <c r="G829" s="90">
        <v>0.53410000000000002</v>
      </c>
      <c r="H829" s="85">
        <v>0.48630000000000001</v>
      </c>
      <c r="I829" s="85">
        <v>0.5151</v>
      </c>
      <c r="J829" s="85">
        <v>0.50570000000000004</v>
      </c>
      <c r="K829" s="85">
        <v>0.52200000000000002</v>
      </c>
      <c r="L829" s="85">
        <v>0.56810000000000005</v>
      </c>
      <c r="M829" s="85">
        <v>0.51170000000000004</v>
      </c>
      <c r="N829" s="85">
        <v>0.52839999999999998</v>
      </c>
      <c r="O829" s="85">
        <v>0.5413</v>
      </c>
      <c r="P829" s="85">
        <v>0.51219999999999999</v>
      </c>
      <c r="Q829" s="85">
        <v>0.6845</v>
      </c>
      <c r="R829" s="85">
        <v>0.49859999999999999</v>
      </c>
      <c r="S829" s="85">
        <v>0.49309999999999998</v>
      </c>
      <c r="T829" s="2">
        <f t="shared" si="24"/>
        <v>0.6</v>
      </c>
      <c r="U829" s="1">
        <f t="shared" si="25"/>
        <v>0</v>
      </c>
    </row>
    <row r="830" spans="1:21" x14ac:dyDescent="0.25">
      <c r="A830" s="92">
        <v>11393</v>
      </c>
      <c r="B830" s="83" t="s">
        <v>958</v>
      </c>
      <c r="C830" s="85" t="s">
        <v>3741</v>
      </c>
      <c r="D830" s="86">
        <v>1240</v>
      </c>
      <c r="E830" s="85">
        <v>0</v>
      </c>
      <c r="F830" s="85">
        <v>591.87369999999999</v>
      </c>
      <c r="G830" s="90">
        <v>0.4773</v>
      </c>
      <c r="H830" s="85">
        <v>0.4158</v>
      </c>
      <c r="I830" s="85">
        <v>0.46989999999999998</v>
      </c>
      <c r="J830" s="85">
        <v>0.45290000000000002</v>
      </c>
      <c r="K830" s="85">
        <v>0.47320000000000001</v>
      </c>
      <c r="L830" s="85">
        <v>0.46</v>
      </c>
      <c r="M830" s="85">
        <v>0.4849</v>
      </c>
      <c r="N830" s="85">
        <v>0.51019999999999999</v>
      </c>
      <c r="O830" s="85">
        <v>0.50439999999999996</v>
      </c>
      <c r="P830" s="85">
        <v>0.4748</v>
      </c>
      <c r="Q830" s="85">
        <v>0.51190000000000002</v>
      </c>
      <c r="R830" s="85">
        <v>0.4743</v>
      </c>
      <c r="S830" s="85">
        <v>0.49519999999999997</v>
      </c>
      <c r="T830" s="2">
        <f t="shared" si="24"/>
        <v>0.6</v>
      </c>
      <c r="U830" s="1">
        <f t="shared" si="25"/>
        <v>0</v>
      </c>
    </row>
    <row r="831" spans="1:21" x14ac:dyDescent="0.25">
      <c r="A831" s="92">
        <v>11394</v>
      </c>
      <c r="B831" s="83" t="s">
        <v>958</v>
      </c>
      <c r="C831" s="85" t="s">
        <v>3742</v>
      </c>
      <c r="D831" s="86">
        <v>5039</v>
      </c>
      <c r="E831" s="85">
        <v>6</v>
      </c>
      <c r="F831" s="87">
        <v>2674.4288999999999</v>
      </c>
      <c r="G831" s="90">
        <v>0.53139999999999998</v>
      </c>
      <c r="H831" s="85">
        <v>0.50160000000000005</v>
      </c>
      <c r="I831" s="85">
        <v>0.49630000000000002</v>
      </c>
      <c r="J831" s="85">
        <v>0.57650000000000001</v>
      </c>
      <c r="K831" s="85">
        <v>0.57540000000000002</v>
      </c>
      <c r="L831" s="85">
        <v>0.57120000000000004</v>
      </c>
      <c r="M831" s="85">
        <v>0.55010000000000003</v>
      </c>
      <c r="N831" s="85">
        <v>0.50639999999999996</v>
      </c>
      <c r="O831" s="85">
        <v>0.51829999999999998</v>
      </c>
      <c r="P831" s="85">
        <v>0.54969999999999997</v>
      </c>
      <c r="Q831" s="85">
        <v>0.50170000000000003</v>
      </c>
      <c r="R831" s="85">
        <v>0.49969999999999998</v>
      </c>
      <c r="S831" s="85">
        <v>0.51090000000000002</v>
      </c>
      <c r="T831" s="2">
        <f t="shared" si="24"/>
        <v>0.6</v>
      </c>
      <c r="U831" s="1">
        <f t="shared" si="25"/>
        <v>0</v>
      </c>
    </row>
    <row r="832" spans="1:21" x14ac:dyDescent="0.25">
      <c r="A832" s="92">
        <v>11395</v>
      </c>
      <c r="B832" s="83" t="s">
        <v>958</v>
      </c>
      <c r="C832" s="85" t="s">
        <v>3743</v>
      </c>
      <c r="D832" s="86">
        <v>4844</v>
      </c>
      <c r="E832" s="85">
        <v>0</v>
      </c>
      <c r="F832" s="87">
        <v>2256.8692000000001</v>
      </c>
      <c r="G832" s="90">
        <v>0.46589999999999998</v>
      </c>
      <c r="H832" s="85">
        <v>0.46429999999999999</v>
      </c>
      <c r="I832" s="85">
        <v>0.4521</v>
      </c>
      <c r="J832" s="85">
        <v>0.46089999999999998</v>
      </c>
      <c r="K832" s="85">
        <v>0.4607</v>
      </c>
      <c r="L832" s="85">
        <v>0.4718</v>
      </c>
      <c r="M832" s="85">
        <v>0.45200000000000001</v>
      </c>
      <c r="N832" s="85">
        <v>0.44579999999999997</v>
      </c>
      <c r="O832" s="85">
        <v>0.43230000000000002</v>
      </c>
      <c r="P832" s="85">
        <v>0.45950000000000002</v>
      </c>
      <c r="Q832" s="85">
        <v>0.48380000000000001</v>
      </c>
      <c r="R832" s="85">
        <v>0.49480000000000002</v>
      </c>
      <c r="S832" s="85">
        <v>0.50590000000000002</v>
      </c>
      <c r="T832" s="2">
        <f t="shared" si="24"/>
        <v>0.6</v>
      </c>
      <c r="U832" s="1">
        <f t="shared" si="25"/>
        <v>0</v>
      </c>
    </row>
    <row r="833" spans="1:21" x14ac:dyDescent="0.25">
      <c r="A833" s="92">
        <v>11396</v>
      </c>
      <c r="B833" s="83" t="s">
        <v>958</v>
      </c>
      <c r="C833" s="85" t="s">
        <v>3744</v>
      </c>
      <c r="D833" s="86">
        <v>3799</v>
      </c>
      <c r="E833" s="85">
        <v>32</v>
      </c>
      <c r="F833" s="87">
        <v>2188.0362</v>
      </c>
      <c r="G833" s="90">
        <v>0.58079999999999998</v>
      </c>
      <c r="H833" s="85">
        <v>0.54790000000000005</v>
      </c>
      <c r="I833" s="85">
        <v>0.72340000000000004</v>
      </c>
      <c r="J833" s="85">
        <v>0.6895</v>
      </c>
      <c r="K833" s="85">
        <v>0.74870000000000003</v>
      </c>
      <c r="L833" s="85">
        <v>0.5615</v>
      </c>
      <c r="M833" s="85">
        <v>0.57709999999999995</v>
      </c>
      <c r="N833" s="85">
        <v>0.55830000000000002</v>
      </c>
      <c r="O833" s="85">
        <v>0.5373</v>
      </c>
      <c r="P833" s="85">
        <v>0.58140000000000003</v>
      </c>
      <c r="Q833" s="85">
        <v>0.60489999999999999</v>
      </c>
      <c r="R833" s="85">
        <v>0.5161</v>
      </c>
      <c r="S833" s="85">
        <v>0.53220000000000001</v>
      </c>
      <c r="T833" s="2">
        <f t="shared" si="24"/>
        <v>0.6</v>
      </c>
      <c r="U833" s="1">
        <f t="shared" si="25"/>
        <v>0</v>
      </c>
    </row>
    <row r="834" spans="1:21" x14ac:dyDescent="0.25">
      <c r="A834" s="92">
        <v>11397</v>
      </c>
      <c r="B834" s="83" t="s">
        <v>958</v>
      </c>
      <c r="C834" s="85" t="s">
        <v>3745</v>
      </c>
      <c r="D834" s="86">
        <v>2067</v>
      </c>
      <c r="E834" s="85">
        <v>0</v>
      </c>
      <c r="F834" s="87">
        <v>1016.5432</v>
      </c>
      <c r="G834" s="90">
        <v>0.49180000000000001</v>
      </c>
      <c r="H834" s="85">
        <v>0.52029999999999998</v>
      </c>
      <c r="I834" s="85">
        <v>0.48659999999999998</v>
      </c>
      <c r="J834" s="85">
        <v>0.49680000000000002</v>
      </c>
      <c r="K834" s="85">
        <v>0.56020000000000003</v>
      </c>
      <c r="L834" s="85">
        <v>0.47610000000000002</v>
      </c>
      <c r="M834" s="85">
        <v>0.48609999999999998</v>
      </c>
      <c r="N834" s="85">
        <v>0.44819999999999999</v>
      </c>
      <c r="O834" s="85">
        <v>0.48749999999999999</v>
      </c>
      <c r="P834" s="85">
        <v>0.4698</v>
      </c>
      <c r="Q834" s="85">
        <v>0.51739999999999997</v>
      </c>
      <c r="R834" s="85">
        <v>0.50280000000000002</v>
      </c>
      <c r="S834" s="85">
        <v>0.45150000000000001</v>
      </c>
      <c r="T834" s="2">
        <f t="shared" si="24"/>
        <v>0.6</v>
      </c>
      <c r="U834" s="1">
        <f t="shared" si="25"/>
        <v>0</v>
      </c>
    </row>
    <row r="835" spans="1:21" x14ac:dyDescent="0.25">
      <c r="A835" s="92">
        <v>11398</v>
      </c>
      <c r="B835" s="83" t="s">
        <v>958</v>
      </c>
      <c r="C835" s="85" t="s">
        <v>3746</v>
      </c>
      <c r="D835" s="86">
        <v>2408</v>
      </c>
      <c r="E835" s="85">
        <v>0</v>
      </c>
      <c r="F835" s="87">
        <v>1221.3343</v>
      </c>
      <c r="G835" s="90">
        <v>0.50719999999999998</v>
      </c>
      <c r="H835" s="85">
        <v>0.50509999999999999</v>
      </c>
      <c r="I835" s="85">
        <v>0.57630000000000003</v>
      </c>
      <c r="J835" s="85">
        <v>0.4834</v>
      </c>
      <c r="K835" s="85">
        <v>0.55159999999999998</v>
      </c>
      <c r="L835" s="85">
        <v>0.45190000000000002</v>
      </c>
      <c r="M835" s="85">
        <v>0.49590000000000001</v>
      </c>
      <c r="N835" s="85">
        <v>0.43330000000000002</v>
      </c>
      <c r="O835" s="85">
        <v>0.50539999999999996</v>
      </c>
      <c r="P835" s="85">
        <v>0.47839999999999999</v>
      </c>
      <c r="Q835" s="85">
        <v>0.54779999999999995</v>
      </c>
      <c r="R835" s="85">
        <v>0.53459999999999996</v>
      </c>
      <c r="S835" s="85">
        <v>0.51180000000000003</v>
      </c>
      <c r="T835" s="2">
        <f t="shared" si="24"/>
        <v>0.6</v>
      </c>
      <c r="U835" s="1">
        <f t="shared" si="25"/>
        <v>0</v>
      </c>
    </row>
    <row r="836" spans="1:21" x14ac:dyDescent="0.25">
      <c r="A836" s="92">
        <v>11399</v>
      </c>
      <c r="B836" s="83" t="s">
        <v>958</v>
      </c>
      <c r="C836" s="85" t="s">
        <v>3747</v>
      </c>
      <c r="D836" s="86">
        <v>1706</v>
      </c>
      <c r="E836" s="85">
        <v>26</v>
      </c>
      <c r="F836" s="85">
        <v>966.34119999999996</v>
      </c>
      <c r="G836" s="90">
        <v>0.57520000000000004</v>
      </c>
      <c r="H836" s="85">
        <v>0.62590000000000001</v>
      </c>
      <c r="I836" s="85">
        <v>0.60719999999999996</v>
      </c>
      <c r="J836" s="85">
        <v>0.61829999999999996</v>
      </c>
      <c r="K836" s="85">
        <v>0.63349999999999995</v>
      </c>
      <c r="L836" s="85">
        <v>0.64770000000000005</v>
      </c>
      <c r="M836" s="85">
        <v>0.56069999999999998</v>
      </c>
      <c r="N836" s="85">
        <v>0.52749999999999997</v>
      </c>
      <c r="O836" s="85">
        <v>0.58209999999999995</v>
      </c>
      <c r="P836" s="85">
        <v>0.57679999999999998</v>
      </c>
      <c r="Q836" s="85">
        <v>0.5504</v>
      </c>
      <c r="R836" s="85">
        <v>0.49149999999999999</v>
      </c>
      <c r="S836" s="85">
        <v>0.46800000000000003</v>
      </c>
      <c r="T836" s="2">
        <f t="shared" ref="T836:T899" si="26">VLOOKUP($B836,$W$3:$AF$10,10,0)</f>
        <v>0.6</v>
      </c>
      <c r="U836" s="1">
        <f t="shared" ref="U836:U899" si="27">IF(G836&gt;=T836,1,0)</f>
        <v>0</v>
      </c>
    </row>
    <row r="837" spans="1:21" x14ac:dyDescent="0.25">
      <c r="A837" s="92">
        <v>11400</v>
      </c>
      <c r="B837" s="83" t="s">
        <v>958</v>
      </c>
      <c r="C837" s="85" t="s">
        <v>3748</v>
      </c>
      <c r="D837" s="86">
        <v>3226</v>
      </c>
      <c r="E837" s="85">
        <v>52</v>
      </c>
      <c r="F837" s="87">
        <v>1696.2045000000001</v>
      </c>
      <c r="G837" s="90">
        <v>0.53439999999999999</v>
      </c>
      <c r="H837" s="85">
        <v>0.54949999999999999</v>
      </c>
      <c r="I837" s="85">
        <v>0.48649999999999999</v>
      </c>
      <c r="J837" s="85">
        <v>0.4753</v>
      </c>
      <c r="K837" s="85">
        <v>0.48859999999999998</v>
      </c>
      <c r="L837" s="85">
        <v>0.47260000000000002</v>
      </c>
      <c r="M837" s="85">
        <v>0.4718</v>
      </c>
      <c r="N837" s="85">
        <v>0.51060000000000005</v>
      </c>
      <c r="O837" s="85">
        <v>0.879</v>
      </c>
      <c r="P837" s="85">
        <v>0.4461</v>
      </c>
      <c r="Q837" s="85">
        <v>0.4496</v>
      </c>
      <c r="R837" s="85">
        <v>0.435</v>
      </c>
      <c r="S837" s="85">
        <v>0.52800000000000002</v>
      </c>
      <c r="T837" s="2">
        <f t="shared" si="26"/>
        <v>0.6</v>
      </c>
      <c r="U837" s="1">
        <f t="shared" si="27"/>
        <v>0</v>
      </c>
    </row>
    <row r="838" spans="1:21" x14ac:dyDescent="0.25">
      <c r="A838" s="92">
        <v>11401</v>
      </c>
      <c r="B838" s="83" t="s">
        <v>958</v>
      </c>
      <c r="C838" s="85" t="s">
        <v>3749</v>
      </c>
      <c r="D838" s="86">
        <v>2272</v>
      </c>
      <c r="E838" s="85">
        <v>0</v>
      </c>
      <c r="F838" s="87">
        <v>1204.2085999999999</v>
      </c>
      <c r="G838" s="90">
        <v>0.53</v>
      </c>
      <c r="H838" s="85">
        <v>0.56779999999999997</v>
      </c>
      <c r="I838" s="85">
        <v>0.52980000000000005</v>
      </c>
      <c r="J838" s="85">
        <v>0.48559999999999998</v>
      </c>
      <c r="K838" s="85">
        <v>0.52210000000000001</v>
      </c>
      <c r="L838" s="85">
        <v>0.49209999999999998</v>
      </c>
      <c r="M838" s="85">
        <v>0.59760000000000002</v>
      </c>
      <c r="N838" s="85">
        <v>0.60460000000000003</v>
      </c>
      <c r="O838" s="85">
        <v>0.51929999999999998</v>
      </c>
      <c r="P838" s="85">
        <v>0.5363</v>
      </c>
      <c r="Q838" s="85">
        <v>0.49769999999999998</v>
      </c>
      <c r="R838" s="85">
        <v>0.48699999999999999</v>
      </c>
      <c r="S838" s="85">
        <v>0.54069999999999996</v>
      </c>
      <c r="T838" s="2">
        <f t="shared" si="26"/>
        <v>0.6</v>
      </c>
      <c r="U838" s="1">
        <f t="shared" si="27"/>
        <v>0</v>
      </c>
    </row>
    <row r="839" spans="1:21" x14ac:dyDescent="0.25">
      <c r="A839" s="92">
        <v>10746</v>
      </c>
      <c r="B839" s="83" t="s">
        <v>1013</v>
      </c>
      <c r="C839" s="85" t="s">
        <v>3750</v>
      </c>
      <c r="D839" s="86">
        <v>19075</v>
      </c>
      <c r="E839" s="85">
        <v>3</v>
      </c>
      <c r="F839" s="87">
        <v>18718.968499999999</v>
      </c>
      <c r="G839" s="90">
        <v>0.98150000000000004</v>
      </c>
      <c r="H839" s="85">
        <v>1.0107999999999999</v>
      </c>
      <c r="I839" s="85">
        <v>1.0432999999999999</v>
      </c>
      <c r="J839" s="85">
        <v>1.0181</v>
      </c>
      <c r="K839" s="85">
        <v>1.0653999999999999</v>
      </c>
      <c r="L839" s="85">
        <v>1.0299</v>
      </c>
      <c r="M839" s="85">
        <v>0</v>
      </c>
      <c r="N839" s="85">
        <v>1.0241</v>
      </c>
      <c r="O839" s="85">
        <v>1.0049999999999999</v>
      </c>
      <c r="P839" s="85">
        <v>0.9395</v>
      </c>
      <c r="Q839" s="85">
        <v>0.87229999999999996</v>
      </c>
      <c r="R839" s="85">
        <v>0.89590000000000003</v>
      </c>
      <c r="S839" s="85">
        <v>0.9556</v>
      </c>
      <c r="T839" s="2">
        <f t="shared" si="26"/>
        <v>1.2</v>
      </c>
      <c r="U839" s="1">
        <f t="shared" si="27"/>
        <v>0</v>
      </c>
    </row>
    <row r="840" spans="1:21" x14ac:dyDescent="0.25">
      <c r="A840" s="92">
        <v>11402</v>
      </c>
      <c r="B840" s="83" t="s">
        <v>958</v>
      </c>
      <c r="C840" s="85" t="s">
        <v>3751</v>
      </c>
      <c r="D840" s="86">
        <v>2180</v>
      </c>
      <c r="E840" s="85">
        <v>3</v>
      </c>
      <c r="F840" s="85">
        <v>822.43029999999999</v>
      </c>
      <c r="G840" s="90">
        <v>0.37780000000000002</v>
      </c>
      <c r="H840" s="85">
        <v>0.4945</v>
      </c>
      <c r="I840" s="85">
        <v>0.52890000000000004</v>
      </c>
      <c r="J840" s="85">
        <v>0.55659999999999998</v>
      </c>
      <c r="K840" s="85">
        <v>0.53620000000000001</v>
      </c>
      <c r="L840" s="85">
        <v>0.58620000000000005</v>
      </c>
      <c r="M840" s="85">
        <v>0.58140000000000003</v>
      </c>
      <c r="N840" s="85">
        <v>0.52910000000000001</v>
      </c>
      <c r="O840" s="85">
        <v>0.51980000000000004</v>
      </c>
      <c r="P840" s="85">
        <v>0.51019999999999999</v>
      </c>
      <c r="Q840" s="85">
        <v>1.0200000000000001E-2</v>
      </c>
      <c r="R840" s="85">
        <v>0</v>
      </c>
      <c r="S840" s="85">
        <v>0</v>
      </c>
      <c r="T840" s="2">
        <f t="shared" si="26"/>
        <v>0.6</v>
      </c>
      <c r="U840" s="1">
        <f t="shared" si="27"/>
        <v>0</v>
      </c>
    </row>
    <row r="841" spans="1:21" x14ac:dyDescent="0.25">
      <c r="A841" s="92">
        <v>11403</v>
      </c>
      <c r="B841" s="83" t="s">
        <v>958</v>
      </c>
      <c r="C841" s="85" t="s">
        <v>3752</v>
      </c>
      <c r="D841" s="86">
        <v>3197</v>
      </c>
      <c r="E841" s="85">
        <v>77</v>
      </c>
      <c r="F841" s="87">
        <v>1533.8828000000001</v>
      </c>
      <c r="G841" s="90">
        <v>0.49159999999999998</v>
      </c>
      <c r="H841" s="85">
        <v>0.4975</v>
      </c>
      <c r="I841" s="85">
        <v>0.52059999999999995</v>
      </c>
      <c r="J841" s="85">
        <v>0.52500000000000002</v>
      </c>
      <c r="K841" s="85">
        <v>0.5262</v>
      </c>
      <c r="L841" s="85">
        <v>0.4788</v>
      </c>
      <c r="M841" s="85">
        <v>0.43659999999999999</v>
      </c>
      <c r="N841" s="85">
        <v>0.52569999999999995</v>
      </c>
      <c r="O841" s="85">
        <v>0.50260000000000005</v>
      </c>
      <c r="P841" s="85">
        <v>0.49869999999999998</v>
      </c>
      <c r="Q841" s="85">
        <v>0.48980000000000001</v>
      </c>
      <c r="R841" s="85">
        <v>0.47670000000000001</v>
      </c>
      <c r="S841" s="85">
        <v>0.40310000000000001</v>
      </c>
      <c r="T841" s="2">
        <f t="shared" si="26"/>
        <v>0.6</v>
      </c>
      <c r="U841" s="1">
        <f t="shared" si="27"/>
        <v>0</v>
      </c>
    </row>
    <row r="842" spans="1:21" x14ac:dyDescent="0.25">
      <c r="A842" s="92">
        <v>11404</v>
      </c>
      <c r="B842" s="83" t="s">
        <v>958</v>
      </c>
      <c r="C842" s="85" t="s">
        <v>3753</v>
      </c>
      <c r="D842" s="86">
        <v>3168</v>
      </c>
      <c r="E842" s="85">
        <v>1</v>
      </c>
      <c r="F842" s="87">
        <v>1693.9161999999999</v>
      </c>
      <c r="G842" s="90">
        <v>0.53490000000000004</v>
      </c>
      <c r="H842" s="85">
        <v>0.49559999999999998</v>
      </c>
      <c r="I842" s="85">
        <v>0.45069999999999999</v>
      </c>
      <c r="J842" s="85">
        <v>0.54679999999999995</v>
      </c>
      <c r="K842" s="85">
        <v>0.59340000000000004</v>
      </c>
      <c r="L842" s="85">
        <v>0.57779999999999998</v>
      </c>
      <c r="M842" s="85">
        <v>0.58009999999999995</v>
      </c>
      <c r="N842" s="85">
        <v>0.61240000000000006</v>
      </c>
      <c r="O842" s="85">
        <v>0.52039999999999997</v>
      </c>
      <c r="P842" s="85">
        <v>0.55410000000000004</v>
      </c>
      <c r="Q842" s="85">
        <v>0.49669999999999997</v>
      </c>
      <c r="R842" s="85">
        <v>0.49009999999999998</v>
      </c>
      <c r="S842" s="85">
        <v>0.50019999999999998</v>
      </c>
      <c r="T842" s="2">
        <f t="shared" si="26"/>
        <v>0.6</v>
      </c>
      <c r="U842" s="1">
        <f t="shared" si="27"/>
        <v>0</v>
      </c>
    </row>
    <row r="843" spans="1:21" x14ac:dyDescent="0.25">
      <c r="A843" s="92">
        <v>11405</v>
      </c>
      <c r="B843" s="83" t="s">
        <v>954</v>
      </c>
      <c r="C843" s="85" t="s">
        <v>3754</v>
      </c>
      <c r="D843" s="86">
        <v>7483</v>
      </c>
      <c r="E843" s="85">
        <v>228</v>
      </c>
      <c r="F843" s="87">
        <v>4213.7587000000003</v>
      </c>
      <c r="G843" s="90">
        <v>0.58079999999999998</v>
      </c>
      <c r="H843" s="85">
        <v>0.5776</v>
      </c>
      <c r="I843" s="85">
        <v>0.62590000000000001</v>
      </c>
      <c r="J843" s="85">
        <v>0.50670000000000004</v>
      </c>
      <c r="K843" s="85">
        <v>0.62560000000000004</v>
      </c>
      <c r="L843" s="85">
        <v>0.56589999999999996</v>
      </c>
      <c r="M843" s="85">
        <v>0.61280000000000001</v>
      </c>
      <c r="N843" s="85">
        <v>0.58789999999999998</v>
      </c>
      <c r="O843" s="85">
        <v>0.68840000000000001</v>
      </c>
      <c r="P843" s="85">
        <v>0.59789999999999999</v>
      </c>
      <c r="Q843" s="85">
        <v>0.4521</v>
      </c>
      <c r="R843" s="85">
        <v>0.52449999999999997</v>
      </c>
      <c r="S843" s="85">
        <v>0.59689999999999999</v>
      </c>
      <c r="T843" s="2">
        <f t="shared" si="26"/>
        <v>0.6</v>
      </c>
      <c r="U843" s="1">
        <f t="shared" si="27"/>
        <v>0</v>
      </c>
    </row>
    <row r="844" spans="1:21" x14ac:dyDescent="0.25">
      <c r="A844" s="92">
        <v>11406</v>
      </c>
      <c r="B844" s="83" t="s">
        <v>958</v>
      </c>
      <c r="C844" s="85" t="s">
        <v>3755</v>
      </c>
      <c r="D844" s="86">
        <v>2769</v>
      </c>
      <c r="E844" s="85">
        <v>56</v>
      </c>
      <c r="F844" s="87">
        <v>1086.8466000000001</v>
      </c>
      <c r="G844" s="90">
        <v>0.40060000000000001</v>
      </c>
      <c r="H844" s="85">
        <v>0.42930000000000001</v>
      </c>
      <c r="I844" s="85">
        <v>0.46689999999999998</v>
      </c>
      <c r="J844" s="85">
        <v>0.43169999999999997</v>
      </c>
      <c r="K844" s="85">
        <v>0.42980000000000002</v>
      </c>
      <c r="L844" s="85">
        <v>0.45450000000000002</v>
      </c>
      <c r="M844" s="85">
        <v>0.46110000000000001</v>
      </c>
      <c r="N844" s="85">
        <v>0.44330000000000003</v>
      </c>
      <c r="O844" s="85">
        <v>0.39650000000000002</v>
      </c>
      <c r="P844" s="85">
        <v>0.34870000000000001</v>
      </c>
      <c r="Q844" s="85">
        <v>4.2700000000000002E-2</v>
      </c>
      <c r="R844" s="85">
        <v>0.44359999999999999</v>
      </c>
      <c r="S844" s="85">
        <v>0.46960000000000002</v>
      </c>
      <c r="T844" s="2">
        <f t="shared" si="26"/>
        <v>0.6</v>
      </c>
      <c r="U844" s="1">
        <f t="shared" si="27"/>
        <v>0</v>
      </c>
    </row>
    <row r="845" spans="1:21" x14ac:dyDescent="0.25">
      <c r="A845" s="92">
        <v>28786</v>
      </c>
      <c r="B845" s="83" t="s">
        <v>980</v>
      </c>
      <c r="C845" s="85" t="s">
        <v>3756</v>
      </c>
      <c r="D845" s="86">
        <v>2814</v>
      </c>
      <c r="E845" s="85">
        <v>133</v>
      </c>
      <c r="F845" s="87">
        <v>1106.6439</v>
      </c>
      <c r="G845" s="90">
        <v>0.4128</v>
      </c>
      <c r="H845" s="85">
        <v>0.49120000000000003</v>
      </c>
      <c r="I845" s="85">
        <v>0.47560000000000002</v>
      </c>
      <c r="J845" s="85">
        <v>0.43330000000000002</v>
      </c>
      <c r="K845" s="85">
        <v>0.46629999999999999</v>
      </c>
      <c r="L845" s="85">
        <v>0.3679</v>
      </c>
      <c r="M845" s="85">
        <v>0.34510000000000002</v>
      </c>
      <c r="N845" s="85">
        <v>0.53</v>
      </c>
      <c r="O845" s="85">
        <v>0.4919</v>
      </c>
      <c r="P845" s="85">
        <v>0.14030000000000001</v>
      </c>
      <c r="Q845" s="85">
        <v>0.47049999999999997</v>
      </c>
      <c r="R845" s="85">
        <v>0.45090000000000002</v>
      </c>
      <c r="S845" s="85">
        <v>0.35970000000000002</v>
      </c>
      <c r="T845" s="2">
        <f t="shared" si="26"/>
        <v>0.6</v>
      </c>
      <c r="U845" s="1">
        <f t="shared" si="27"/>
        <v>0</v>
      </c>
    </row>
    <row r="846" spans="1:21" x14ac:dyDescent="0.25">
      <c r="A846" s="92">
        <v>10683</v>
      </c>
      <c r="B846" s="83" t="s">
        <v>950</v>
      </c>
      <c r="C846" s="85" t="s">
        <v>3757</v>
      </c>
      <c r="D846" s="86">
        <v>46956</v>
      </c>
      <c r="E846" s="85">
        <v>14</v>
      </c>
      <c r="F846" s="87">
        <v>60117.936300000001</v>
      </c>
      <c r="G846" s="90">
        <v>1.2806999999999999</v>
      </c>
      <c r="H846" s="85">
        <v>1.2866</v>
      </c>
      <c r="I846" s="85">
        <v>1.3332999999999999</v>
      </c>
      <c r="J846" s="85">
        <v>1.2823</v>
      </c>
      <c r="K846" s="85">
        <v>1.2548999999999999</v>
      </c>
      <c r="L846" s="85">
        <v>1.3359000000000001</v>
      </c>
      <c r="M846" s="85">
        <v>1.3564000000000001</v>
      </c>
      <c r="N846" s="85">
        <v>1.4072</v>
      </c>
      <c r="O846" s="85">
        <v>1.2554000000000001</v>
      </c>
      <c r="P846" s="85">
        <v>1.2504999999999999</v>
      </c>
      <c r="Q846" s="85">
        <v>1.2645</v>
      </c>
      <c r="R846" s="85">
        <v>1.1938</v>
      </c>
      <c r="S846" s="85">
        <v>1.1998</v>
      </c>
      <c r="T846" s="2">
        <f t="shared" si="26"/>
        <v>1.6</v>
      </c>
      <c r="U846" s="1">
        <f t="shared" si="27"/>
        <v>0</v>
      </c>
    </row>
    <row r="847" spans="1:21" x14ac:dyDescent="0.25">
      <c r="A847" s="92">
        <v>11407</v>
      </c>
      <c r="B847" s="83" t="s">
        <v>954</v>
      </c>
      <c r="C847" s="85" t="s">
        <v>3758</v>
      </c>
      <c r="D847" s="86">
        <v>10876</v>
      </c>
      <c r="E847" s="85">
        <v>198</v>
      </c>
      <c r="F847" s="87">
        <v>4951.5508</v>
      </c>
      <c r="G847" s="90">
        <v>0.4637</v>
      </c>
      <c r="H847" s="85">
        <v>0.4904</v>
      </c>
      <c r="I847" s="85">
        <v>0.51400000000000001</v>
      </c>
      <c r="J847" s="85">
        <v>0.55610000000000004</v>
      </c>
      <c r="K847" s="85">
        <v>0.48159999999999997</v>
      </c>
      <c r="L847" s="85">
        <v>0.53410000000000002</v>
      </c>
      <c r="M847" s="85">
        <v>0.53900000000000003</v>
      </c>
      <c r="N847" s="85">
        <v>0.55940000000000001</v>
      </c>
      <c r="O847" s="85">
        <v>0.53090000000000004</v>
      </c>
      <c r="P847" s="85">
        <v>0.50990000000000002</v>
      </c>
      <c r="Q847" s="85">
        <v>0.4919</v>
      </c>
      <c r="R847" s="85">
        <v>2.5000000000000001E-3</v>
      </c>
      <c r="S847" s="85">
        <v>2.06E-2</v>
      </c>
      <c r="T847" s="2">
        <f t="shared" si="26"/>
        <v>0.6</v>
      </c>
      <c r="U847" s="1">
        <f t="shared" si="27"/>
        <v>0</v>
      </c>
    </row>
    <row r="848" spans="1:21" x14ac:dyDescent="0.25">
      <c r="A848" s="92">
        <v>11408</v>
      </c>
      <c r="B848" s="83" t="s">
        <v>954</v>
      </c>
      <c r="C848" s="85" t="s">
        <v>3759</v>
      </c>
      <c r="D848" s="86">
        <v>8030</v>
      </c>
      <c r="E848" s="85">
        <v>154</v>
      </c>
      <c r="F848" s="87">
        <v>3873.7426</v>
      </c>
      <c r="G848" s="90">
        <v>0.49180000000000001</v>
      </c>
      <c r="H848" s="85">
        <v>0.49819999999999998</v>
      </c>
      <c r="I848" s="85">
        <v>0.47849999999999998</v>
      </c>
      <c r="J848" s="85">
        <v>0.4753</v>
      </c>
      <c r="K848" s="85">
        <v>0.45369999999999999</v>
      </c>
      <c r="L848" s="85">
        <v>0.44890000000000002</v>
      </c>
      <c r="M848" s="85">
        <v>0.44219999999999998</v>
      </c>
      <c r="N848" s="85">
        <v>0.47560000000000002</v>
      </c>
      <c r="O848" s="85">
        <v>0.4884</v>
      </c>
      <c r="P848" s="85">
        <v>0.50819999999999999</v>
      </c>
      <c r="Q848" s="85">
        <v>0.56010000000000004</v>
      </c>
      <c r="R848" s="85">
        <v>0.52769999999999995</v>
      </c>
      <c r="S848" s="85">
        <v>0.52210000000000001</v>
      </c>
      <c r="T848" s="2">
        <f t="shared" si="26"/>
        <v>0.6</v>
      </c>
      <c r="U848" s="1">
        <f t="shared" si="27"/>
        <v>0</v>
      </c>
    </row>
    <row r="849" spans="1:21" x14ac:dyDescent="0.25">
      <c r="A849" s="92">
        <v>11409</v>
      </c>
      <c r="B849" s="83" t="s">
        <v>958</v>
      </c>
      <c r="C849" s="85" t="s">
        <v>3760</v>
      </c>
      <c r="D849" s="86">
        <v>5595</v>
      </c>
      <c r="E849" s="85">
        <v>38</v>
      </c>
      <c r="F849" s="87">
        <v>2802.7235999999998</v>
      </c>
      <c r="G849" s="90">
        <v>0.50439999999999996</v>
      </c>
      <c r="H849" s="85">
        <v>0.502</v>
      </c>
      <c r="I849" s="85">
        <v>0.47349999999999998</v>
      </c>
      <c r="J849" s="85">
        <v>0.54500000000000004</v>
      </c>
      <c r="K849" s="85">
        <v>0.56169999999999998</v>
      </c>
      <c r="L849" s="85">
        <v>0.47920000000000001</v>
      </c>
      <c r="M849" s="85">
        <v>0.46360000000000001</v>
      </c>
      <c r="N849" s="85">
        <v>0.48380000000000001</v>
      </c>
      <c r="O849" s="85">
        <v>0.52839999999999998</v>
      </c>
      <c r="P849" s="85">
        <v>0.53720000000000001</v>
      </c>
      <c r="Q849" s="85">
        <v>0.47870000000000001</v>
      </c>
      <c r="R849" s="85">
        <v>0.49280000000000002</v>
      </c>
      <c r="S849" s="85">
        <v>0.50070000000000003</v>
      </c>
      <c r="T849" s="2">
        <f t="shared" si="26"/>
        <v>0.6</v>
      </c>
      <c r="U849" s="1">
        <f t="shared" si="27"/>
        <v>0</v>
      </c>
    </row>
    <row r="850" spans="1:21" x14ac:dyDescent="0.25">
      <c r="A850" s="92">
        <v>11410</v>
      </c>
      <c r="B850" s="83" t="s">
        <v>958</v>
      </c>
      <c r="C850" s="85" t="s">
        <v>3761</v>
      </c>
      <c r="D850" s="86">
        <v>5014</v>
      </c>
      <c r="E850" s="85">
        <v>62</v>
      </c>
      <c r="F850" s="87">
        <v>1944.1188999999999</v>
      </c>
      <c r="G850" s="90">
        <v>0.3926</v>
      </c>
      <c r="H850" s="85">
        <v>0.35920000000000002</v>
      </c>
      <c r="I850" s="85">
        <v>0.44190000000000002</v>
      </c>
      <c r="J850" s="85">
        <v>0.48249999999999998</v>
      </c>
      <c r="K850" s="85">
        <v>0.4713</v>
      </c>
      <c r="L850" s="85">
        <v>0.27639999999999998</v>
      </c>
      <c r="M850" s="85">
        <v>0.43419999999999997</v>
      </c>
      <c r="N850" s="85">
        <v>0.3674</v>
      </c>
      <c r="O850" s="85">
        <v>0.47749999999999998</v>
      </c>
      <c r="P850" s="85">
        <v>0.4773</v>
      </c>
      <c r="Q850" s="85">
        <v>0.30859999999999999</v>
      </c>
      <c r="R850" s="85">
        <v>0.28539999999999999</v>
      </c>
      <c r="S850" s="85">
        <v>0.33929999999999999</v>
      </c>
      <c r="T850" s="2">
        <f t="shared" si="26"/>
        <v>0.6</v>
      </c>
      <c r="U850" s="1">
        <f t="shared" si="27"/>
        <v>0</v>
      </c>
    </row>
    <row r="851" spans="1:21" x14ac:dyDescent="0.25">
      <c r="A851" s="92">
        <v>11411</v>
      </c>
      <c r="B851" s="83" t="s">
        <v>961</v>
      </c>
      <c r="C851" s="85" t="s">
        <v>3762</v>
      </c>
      <c r="D851" s="86">
        <v>11447</v>
      </c>
      <c r="E851" s="85">
        <v>0</v>
      </c>
      <c r="F851" s="87">
        <v>5857.1635999999999</v>
      </c>
      <c r="G851" s="90">
        <v>0.51170000000000004</v>
      </c>
      <c r="H851" s="85">
        <v>0.47420000000000001</v>
      </c>
      <c r="I851" s="85">
        <v>0.4667</v>
      </c>
      <c r="J851" s="85">
        <v>0.51090000000000002</v>
      </c>
      <c r="K851" s="85">
        <v>0.50209999999999999</v>
      </c>
      <c r="L851" s="85">
        <v>0.4929</v>
      </c>
      <c r="M851" s="85">
        <v>0.48110000000000003</v>
      </c>
      <c r="N851" s="85">
        <v>0.48770000000000002</v>
      </c>
      <c r="O851" s="85">
        <v>0.48609999999999998</v>
      </c>
      <c r="P851" s="85">
        <v>0.50970000000000004</v>
      </c>
      <c r="Q851" s="85">
        <v>0.55089999999999995</v>
      </c>
      <c r="R851" s="85">
        <v>0.58299999999999996</v>
      </c>
      <c r="S851" s="85">
        <v>0.57469999999999999</v>
      </c>
      <c r="T851" s="2">
        <f t="shared" si="26"/>
        <v>0.8</v>
      </c>
      <c r="U851" s="1">
        <f t="shared" si="27"/>
        <v>0</v>
      </c>
    </row>
    <row r="852" spans="1:21" x14ac:dyDescent="0.25">
      <c r="A852" s="92">
        <v>11412</v>
      </c>
      <c r="B852" s="83" t="s">
        <v>958</v>
      </c>
      <c r="C852" s="85" t="s">
        <v>3763</v>
      </c>
      <c r="D852" s="86">
        <v>5166</v>
      </c>
      <c r="E852" s="85">
        <v>995</v>
      </c>
      <c r="F852" s="87">
        <v>1725.9663</v>
      </c>
      <c r="G852" s="90">
        <v>0.4138</v>
      </c>
      <c r="H852" s="85">
        <v>0.40460000000000002</v>
      </c>
      <c r="I852" s="85">
        <v>0.36830000000000002</v>
      </c>
      <c r="J852" s="85">
        <v>0.40289999999999998</v>
      </c>
      <c r="K852" s="85">
        <v>0.42399999999999999</v>
      </c>
      <c r="L852" s="85">
        <v>0.38650000000000001</v>
      </c>
      <c r="M852" s="85">
        <v>0.37740000000000001</v>
      </c>
      <c r="N852" s="85">
        <v>0.41260000000000002</v>
      </c>
      <c r="O852" s="85">
        <v>0.37</v>
      </c>
      <c r="P852" s="85">
        <v>0.45419999999999999</v>
      </c>
      <c r="Q852" s="85">
        <v>0.43120000000000003</v>
      </c>
      <c r="R852" s="85">
        <v>0.49580000000000002</v>
      </c>
      <c r="S852" s="85">
        <v>0.42859999999999998</v>
      </c>
      <c r="T852" s="2">
        <f t="shared" si="26"/>
        <v>0.6</v>
      </c>
      <c r="U852" s="1">
        <f t="shared" si="27"/>
        <v>0</v>
      </c>
    </row>
    <row r="853" spans="1:21" x14ac:dyDescent="0.25">
      <c r="A853" s="92">
        <v>11413</v>
      </c>
      <c r="B853" s="83" t="s">
        <v>958</v>
      </c>
      <c r="C853" s="85" t="s">
        <v>3764</v>
      </c>
      <c r="D853" s="86">
        <v>6621</v>
      </c>
      <c r="E853" s="85">
        <v>9</v>
      </c>
      <c r="F853" s="87">
        <v>3174.1255000000001</v>
      </c>
      <c r="G853" s="90">
        <v>0.48010000000000003</v>
      </c>
      <c r="H853" s="85">
        <v>0.50880000000000003</v>
      </c>
      <c r="I853" s="85">
        <v>0.45350000000000001</v>
      </c>
      <c r="J853" s="85">
        <v>0.43730000000000002</v>
      </c>
      <c r="K853" s="85">
        <v>0.4788</v>
      </c>
      <c r="L853" s="85">
        <v>0.49359999999999998</v>
      </c>
      <c r="M853" s="85">
        <v>0.4834</v>
      </c>
      <c r="N853" s="85">
        <v>0.4279</v>
      </c>
      <c r="O853" s="85">
        <v>0.46150000000000002</v>
      </c>
      <c r="P853" s="85">
        <v>0.51880000000000004</v>
      </c>
      <c r="Q853" s="85">
        <v>0.46139999999999998</v>
      </c>
      <c r="R853" s="85">
        <v>0.52090000000000003</v>
      </c>
      <c r="S853" s="85">
        <v>0.49020000000000002</v>
      </c>
      <c r="T853" s="2">
        <f t="shared" si="26"/>
        <v>0.6</v>
      </c>
      <c r="U853" s="1">
        <f t="shared" si="27"/>
        <v>0</v>
      </c>
    </row>
    <row r="854" spans="1:21" x14ac:dyDescent="0.25">
      <c r="A854" s="92">
        <v>14139</v>
      </c>
      <c r="B854" s="83" t="s">
        <v>958</v>
      </c>
      <c r="C854" s="85" t="s">
        <v>3765</v>
      </c>
      <c r="D854" s="86">
        <v>4895</v>
      </c>
      <c r="E854" s="85">
        <v>27</v>
      </c>
      <c r="F854" s="87">
        <v>2070.0997000000002</v>
      </c>
      <c r="G854" s="90">
        <v>0.42520000000000002</v>
      </c>
      <c r="H854" s="85">
        <v>0.61439999999999995</v>
      </c>
      <c r="I854" s="85">
        <v>0.50219999999999998</v>
      </c>
      <c r="J854" s="85">
        <v>0.48080000000000001</v>
      </c>
      <c r="K854" s="85">
        <v>0.27079999999999999</v>
      </c>
      <c r="L854" s="85">
        <v>0.30549999999999999</v>
      </c>
      <c r="M854" s="85">
        <v>0.51090000000000002</v>
      </c>
      <c r="N854" s="85">
        <v>0.50270000000000004</v>
      </c>
      <c r="O854" s="85">
        <v>0.49980000000000002</v>
      </c>
      <c r="P854" s="85">
        <v>0.45550000000000002</v>
      </c>
      <c r="Q854" s="85">
        <v>0.44090000000000001</v>
      </c>
      <c r="R854" s="85">
        <v>0.38419999999999999</v>
      </c>
      <c r="S854" s="85">
        <v>0.17530000000000001</v>
      </c>
      <c r="T854" s="2">
        <f t="shared" si="26"/>
        <v>0.6</v>
      </c>
      <c r="U854" s="1">
        <f t="shared" si="27"/>
        <v>0</v>
      </c>
    </row>
    <row r="855" spans="1:21" ht="26.4" x14ac:dyDescent="0.25">
      <c r="A855" s="92">
        <v>28817</v>
      </c>
      <c r="B855" s="83" t="s">
        <v>980</v>
      </c>
      <c r="C855" s="85" t="s">
        <v>3766</v>
      </c>
      <c r="D855" s="86">
        <v>3163</v>
      </c>
      <c r="E855" s="85">
        <v>83</v>
      </c>
      <c r="F855" s="87">
        <v>1565.9974999999999</v>
      </c>
      <c r="G855" s="90">
        <v>0.50839999999999996</v>
      </c>
      <c r="H855" s="85">
        <v>0.60140000000000005</v>
      </c>
      <c r="I855" s="85">
        <v>0.50660000000000005</v>
      </c>
      <c r="J855" s="85">
        <v>0.49580000000000002</v>
      </c>
      <c r="K855" s="85">
        <v>0.53200000000000003</v>
      </c>
      <c r="L855" s="85">
        <v>0.54449999999999998</v>
      </c>
      <c r="M855" s="85">
        <v>0.46829999999999999</v>
      </c>
      <c r="N855" s="85">
        <v>0.4728</v>
      </c>
      <c r="O855" s="85">
        <v>0.498</v>
      </c>
      <c r="P855" s="85">
        <v>0.50549999999999995</v>
      </c>
      <c r="Q855" s="85">
        <v>0.43390000000000001</v>
      </c>
      <c r="R855" s="85">
        <v>0.48899999999999999</v>
      </c>
      <c r="S855" s="85">
        <v>0.5071</v>
      </c>
      <c r="T855" s="2">
        <f t="shared" si="26"/>
        <v>0.6</v>
      </c>
      <c r="U855" s="1">
        <f t="shared" si="27"/>
        <v>0</v>
      </c>
    </row>
    <row r="856" spans="1:21" x14ac:dyDescent="0.25">
      <c r="A856" s="92">
        <v>10747</v>
      </c>
      <c r="B856" s="83" t="s">
        <v>1013</v>
      </c>
      <c r="C856" s="85" t="s">
        <v>3767</v>
      </c>
      <c r="D856" s="86">
        <v>34610</v>
      </c>
      <c r="E856" s="86">
        <v>34610</v>
      </c>
      <c r="F856" s="85">
        <v>0</v>
      </c>
      <c r="G856" s="143">
        <f>VLOOKUP($A856,ข้อมูลพื้นฐานรพ_สป_ณสค61!$C$2:$S$897,12,0)</f>
        <v>1.2152000000000001</v>
      </c>
      <c r="H856" s="85">
        <v>0</v>
      </c>
      <c r="I856" s="85">
        <v>0</v>
      </c>
      <c r="J856" s="85">
        <v>0</v>
      </c>
      <c r="K856" s="85">
        <v>0</v>
      </c>
      <c r="L856" s="85">
        <v>0</v>
      </c>
      <c r="M856" s="85">
        <v>0</v>
      </c>
      <c r="N856" s="85">
        <v>0</v>
      </c>
      <c r="O856" s="85">
        <v>0</v>
      </c>
      <c r="P856" s="85">
        <v>0</v>
      </c>
      <c r="Q856" s="85">
        <v>0</v>
      </c>
      <c r="R856" s="85">
        <v>0</v>
      </c>
      <c r="S856" s="85">
        <v>0</v>
      </c>
      <c r="T856" s="2">
        <f t="shared" si="26"/>
        <v>1.2</v>
      </c>
      <c r="U856" s="1">
        <f t="shared" si="27"/>
        <v>1</v>
      </c>
    </row>
    <row r="857" spans="1:21" x14ac:dyDescent="0.25">
      <c r="A857" s="92">
        <v>11414</v>
      </c>
      <c r="B857" s="83" t="s">
        <v>958</v>
      </c>
      <c r="C857" s="85" t="s">
        <v>3768</v>
      </c>
      <c r="D857" s="86">
        <v>2486</v>
      </c>
      <c r="E857" s="85">
        <v>24</v>
      </c>
      <c r="F857" s="87">
        <v>1559.5989999999999</v>
      </c>
      <c r="G857" s="90">
        <v>0.63349999999999995</v>
      </c>
      <c r="H857" s="85">
        <v>0.54759999999999998</v>
      </c>
      <c r="I857" s="85">
        <v>0.5615</v>
      </c>
      <c r="J857" s="85">
        <v>0.64490000000000003</v>
      </c>
      <c r="K857" s="85">
        <v>0.6512</v>
      </c>
      <c r="L857" s="85">
        <v>0.63</v>
      </c>
      <c r="M857" s="85">
        <v>0.68210000000000004</v>
      </c>
      <c r="N857" s="85">
        <v>0.58260000000000001</v>
      </c>
      <c r="O857" s="85">
        <v>0.65639999999999998</v>
      </c>
      <c r="P857" s="85">
        <v>0.68059999999999998</v>
      </c>
      <c r="Q857" s="85">
        <v>0.72109999999999996</v>
      </c>
      <c r="R857" s="85">
        <v>0.71140000000000003</v>
      </c>
      <c r="S857" s="85">
        <v>0.56920000000000004</v>
      </c>
      <c r="T857" s="2">
        <f t="shared" si="26"/>
        <v>0.6</v>
      </c>
      <c r="U857" s="1">
        <f t="shared" si="27"/>
        <v>1</v>
      </c>
    </row>
    <row r="858" spans="1:21" x14ac:dyDescent="0.25">
      <c r="A858" s="92">
        <v>11415</v>
      </c>
      <c r="B858" s="83" t="s">
        <v>958</v>
      </c>
      <c r="C858" s="85" t="s">
        <v>3769</v>
      </c>
      <c r="D858" s="86">
        <v>2820</v>
      </c>
      <c r="E858" s="85">
        <v>0</v>
      </c>
      <c r="F858" s="85">
        <v>955.48310000000004</v>
      </c>
      <c r="G858" s="90">
        <v>0.33879999999999999</v>
      </c>
      <c r="H858" s="85">
        <v>0.31630000000000003</v>
      </c>
      <c r="I858" s="85">
        <v>0.36149999999999999</v>
      </c>
      <c r="J858" s="85">
        <v>0.3826</v>
      </c>
      <c r="K858" s="85">
        <v>0.39150000000000001</v>
      </c>
      <c r="L858" s="85">
        <v>0.37180000000000002</v>
      </c>
      <c r="M858" s="85">
        <v>0.2893</v>
      </c>
      <c r="N858" s="85">
        <v>0.34939999999999999</v>
      </c>
      <c r="O858" s="85">
        <v>0.34200000000000003</v>
      </c>
      <c r="P858" s="85">
        <v>0.33279999999999998</v>
      </c>
      <c r="Q858" s="85">
        <v>0.32529999999999998</v>
      </c>
      <c r="R858" s="85">
        <v>0.29809999999999998</v>
      </c>
      <c r="S858" s="85">
        <v>0.30890000000000001</v>
      </c>
      <c r="T858" s="2">
        <f t="shared" si="26"/>
        <v>0.6</v>
      </c>
      <c r="U858" s="1">
        <f t="shared" si="27"/>
        <v>0</v>
      </c>
    </row>
    <row r="859" spans="1:21" x14ac:dyDescent="0.25">
      <c r="A859" s="92">
        <v>11416</v>
      </c>
      <c r="B859" s="83" t="s">
        <v>954</v>
      </c>
      <c r="C859" s="85" t="s">
        <v>3770</v>
      </c>
      <c r="D859" s="86">
        <v>2961</v>
      </c>
      <c r="E859" s="85">
        <v>35</v>
      </c>
      <c r="F859" s="87">
        <v>1458.8083999999999</v>
      </c>
      <c r="G859" s="90">
        <v>0.49859999999999999</v>
      </c>
      <c r="H859" s="85">
        <v>0.46560000000000001</v>
      </c>
      <c r="I859" s="85">
        <v>0.54769999999999996</v>
      </c>
      <c r="J859" s="85">
        <v>0.50619999999999998</v>
      </c>
      <c r="K859" s="85">
        <v>0.54920000000000002</v>
      </c>
      <c r="L859" s="85">
        <v>0.48139999999999999</v>
      </c>
      <c r="M859" s="85">
        <v>0.5474</v>
      </c>
      <c r="N859" s="85">
        <v>0.51280000000000003</v>
      </c>
      <c r="O859" s="85">
        <v>0.52839999999999998</v>
      </c>
      <c r="P859" s="85">
        <v>0.51739999999999997</v>
      </c>
      <c r="Q859" s="85">
        <v>0.34320000000000001</v>
      </c>
      <c r="R859" s="85">
        <v>0.49180000000000001</v>
      </c>
      <c r="S859" s="85">
        <v>0.503</v>
      </c>
      <c r="T859" s="2">
        <f t="shared" si="26"/>
        <v>0.6</v>
      </c>
      <c r="U859" s="1">
        <f t="shared" si="27"/>
        <v>0</v>
      </c>
    </row>
    <row r="860" spans="1:21" x14ac:dyDescent="0.25">
      <c r="A860" s="92">
        <v>11417</v>
      </c>
      <c r="B860" s="83" t="s">
        <v>961</v>
      </c>
      <c r="C860" s="85" t="s">
        <v>3771</v>
      </c>
      <c r="D860" s="86">
        <v>7724</v>
      </c>
      <c r="E860" s="85">
        <v>32</v>
      </c>
      <c r="F860" s="87">
        <v>4446.1562000000004</v>
      </c>
      <c r="G860" s="90">
        <v>0.57799999999999996</v>
      </c>
      <c r="H860" s="85">
        <v>0.55989999999999995</v>
      </c>
      <c r="I860" s="85">
        <v>0.55830000000000002</v>
      </c>
      <c r="J860" s="85">
        <v>0.5837</v>
      </c>
      <c r="K860" s="85">
        <v>0.55630000000000002</v>
      </c>
      <c r="L860" s="85">
        <v>0.56340000000000001</v>
      </c>
      <c r="M860" s="85">
        <v>0.5847</v>
      </c>
      <c r="N860" s="85">
        <v>0.53690000000000004</v>
      </c>
      <c r="O860" s="85">
        <v>0.64090000000000003</v>
      </c>
      <c r="P860" s="85">
        <v>0.61980000000000002</v>
      </c>
      <c r="Q860" s="85">
        <v>0.57299999999999995</v>
      </c>
      <c r="R860" s="85">
        <v>0.59840000000000004</v>
      </c>
      <c r="S860" s="85">
        <v>0.56520000000000004</v>
      </c>
      <c r="T860" s="2">
        <f t="shared" si="26"/>
        <v>0.8</v>
      </c>
      <c r="U860" s="1">
        <f t="shared" si="27"/>
        <v>0</v>
      </c>
    </row>
    <row r="861" spans="1:21" x14ac:dyDescent="0.25">
      <c r="A861" s="92">
        <v>11418</v>
      </c>
      <c r="B861" s="83" t="s">
        <v>958</v>
      </c>
      <c r="C861" s="85" t="s">
        <v>3772</v>
      </c>
      <c r="D861" s="86">
        <v>4062</v>
      </c>
      <c r="E861" s="85">
        <v>3</v>
      </c>
      <c r="F861" s="87">
        <v>1925.3667</v>
      </c>
      <c r="G861" s="90">
        <v>0.4743</v>
      </c>
      <c r="H861" s="85">
        <v>0.50039999999999996</v>
      </c>
      <c r="I861" s="85">
        <v>0.51819999999999999</v>
      </c>
      <c r="J861" s="85">
        <v>0.52580000000000005</v>
      </c>
      <c r="K861" s="85">
        <v>0.44390000000000002</v>
      </c>
      <c r="L861" s="85">
        <v>0.49130000000000001</v>
      </c>
      <c r="M861" s="85">
        <v>0.4526</v>
      </c>
      <c r="N861" s="85">
        <v>0.4899</v>
      </c>
      <c r="O861" s="85">
        <v>0.46350000000000002</v>
      </c>
      <c r="P861" s="85">
        <v>0.47399999999999998</v>
      </c>
      <c r="Q861" s="85">
        <v>0.46929999999999999</v>
      </c>
      <c r="R861" s="85">
        <v>0.43280000000000002</v>
      </c>
      <c r="S861" s="85">
        <v>0.44700000000000001</v>
      </c>
      <c r="T861" s="2">
        <f t="shared" si="26"/>
        <v>0.6</v>
      </c>
      <c r="U861" s="1">
        <f t="shared" si="27"/>
        <v>0</v>
      </c>
    </row>
    <row r="862" spans="1:21" x14ac:dyDescent="0.25">
      <c r="A862" s="92">
        <v>11419</v>
      </c>
      <c r="B862" s="83" t="s">
        <v>958</v>
      </c>
      <c r="C862" s="85" t="s">
        <v>3773</v>
      </c>
      <c r="D862" s="86">
        <v>2322</v>
      </c>
      <c r="E862" s="85">
        <v>69</v>
      </c>
      <c r="F862" s="87">
        <v>1194.9078</v>
      </c>
      <c r="G862" s="90">
        <v>0.53039999999999998</v>
      </c>
      <c r="H862" s="85">
        <v>0.59219999999999995</v>
      </c>
      <c r="I862" s="85">
        <v>0.52180000000000004</v>
      </c>
      <c r="J862" s="85">
        <v>0.28760000000000002</v>
      </c>
      <c r="K862" s="85">
        <v>0.53759999999999997</v>
      </c>
      <c r="L862" s="85">
        <v>0.57699999999999996</v>
      </c>
      <c r="M862" s="85">
        <v>0.56440000000000001</v>
      </c>
      <c r="N862" s="85">
        <v>0.56059999999999999</v>
      </c>
      <c r="O862" s="85">
        <v>0.56669999999999998</v>
      </c>
      <c r="P862" s="85">
        <v>0.56810000000000005</v>
      </c>
      <c r="Q862" s="85">
        <v>0.52780000000000005</v>
      </c>
      <c r="R862" s="85">
        <v>0.54390000000000005</v>
      </c>
      <c r="S862" s="85">
        <v>0.47689999999999999</v>
      </c>
      <c r="T862" s="2">
        <f t="shared" si="26"/>
        <v>0.6</v>
      </c>
      <c r="U862" s="1">
        <f t="shared" si="27"/>
        <v>0</v>
      </c>
    </row>
    <row r="863" spans="1:21" x14ac:dyDescent="0.25">
      <c r="A863" s="92">
        <v>11420</v>
      </c>
      <c r="B863" s="83" t="s">
        <v>958</v>
      </c>
      <c r="C863" s="85" t="s">
        <v>3774</v>
      </c>
      <c r="D863" s="86">
        <v>2990</v>
      </c>
      <c r="E863" s="85">
        <v>9</v>
      </c>
      <c r="F863" s="87">
        <v>1473.9</v>
      </c>
      <c r="G863" s="90">
        <v>0.49440000000000001</v>
      </c>
      <c r="H863" s="85">
        <v>0.50049999999999994</v>
      </c>
      <c r="I863" s="85">
        <v>0.53310000000000002</v>
      </c>
      <c r="J863" s="85">
        <v>0.49440000000000001</v>
      </c>
      <c r="K863" s="85">
        <v>0.51129999999999998</v>
      </c>
      <c r="L863" s="85">
        <v>0.48830000000000001</v>
      </c>
      <c r="M863" s="85">
        <v>0.46200000000000002</v>
      </c>
      <c r="N863" s="85">
        <v>0.46200000000000002</v>
      </c>
      <c r="O863" s="85">
        <v>0.49469999999999997</v>
      </c>
      <c r="P863" s="85">
        <v>0.50829999999999997</v>
      </c>
      <c r="Q863" s="85">
        <v>0.52539999999999998</v>
      </c>
      <c r="R863" s="85">
        <v>0.46989999999999998</v>
      </c>
      <c r="S863" s="85">
        <v>0.48270000000000002</v>
      </c>
      <c r="T863" s="2">
        <f t="shared" si="26"/>
        <v>0.6</v>
      </c>
      <c r="U863" s="1">
        <f t="shared" si="27"/>
        <v>0</v>
      </c>
    </row>
    <row r="864" spans="1:21" x14ac:dyDescent="0.25">
      <c r="A864" s="92">
        <v>11421</v>
      </c>
      <c r="B864" s="83" t="s">
        <v>958</v>
      </c>
      <c r="C864" s="85" t="s">
        <v>3775</v>
      </c>
      <c r="D864" s="86">
        <v>2723</v>
      </c>
      <c r="E864" s="85">
        <v>1</v>
      </c>
      <c r="F864" s="87">
        <v>1190.1155000000001</v>
      </c>
      <c r="G864" s="90">
        <v>0.43719999999999998</v>
      </c>
      <c r="H864" s="85">
        <v>0.46829999999999999</v>
      </c>
      <c r="I864" s="85">
        <v>0.48599999999999999</v>
      </c>
      <c r="J864" s="85">
        <v>0.4597</v>
      </c>
      <c r="K864" s="85">
        <v>0.44750000000000001</v>
      </c>
      <c r="L864" s="85">
        <v>0.47689999999999999</v>
      </c>
      <c r="M864" s="85">
        <v>0.43099999999999999</v>
      </c>
      <c r="N864" s="85">
        <v>0.39140000000000003</v>
      </c>
      <c r="O864" s="85">
        <v>0.43159999999999998</v>
      </c>
      <c r="P864" s="85">
        <v>0.40339999999999998</v>
      </c>
      <c r="Q864" s="85">
        <v>0.42770000000000002</v>
      </c>
      <c r="R864" s="85">
        <v>0.41899999999999998</v>
      </c>
      <c r="S864" s="85">
        <v>0.42899999999999999</v>
      </c>
      <c r="T864" s="2">
        <f t="shared" si="26"/>
        <v>0.6</v>
      </c>
      <c r="U864" s="1">
        <f t="shared" si="27"/>
        <v>0</v>
      </c>
    </row>
    <row r="865" spans="1:21" x14ac:dyDescent="0.25">
      <c r="A865" s="92">
        <v>11422</v>
      </c>
      <c r="B865" s="83" t="s">
        <v>958</v>
      </c>
      <c r="C865" s="85" t="s">
        <v>3776</v>
      </c>
      <c r="D865" s="86">
        <v>4440</v>
      </c>
      <c r="E865" s="85">
        <v>70</v>
      </c>
      <c r="F865" s="87">
        <v>2045.2056</v>
      </c>
      <c r="G865" s="90">
        <v>0.46800000000000003</v>
      </c>
      <c r="H865" s="85">
        <v>0.48099999999999998</v>
      </c>
      <c r="I865" s="85">
        <v>0.46870000000000001</v>
      </c>
      <c r="J865" s="85">
        <v>0.4788</v>
      </c>
      <c r="K865" s="85">
        <v>0.44990000000000002</v>
      </c>
      <c r="L865" s="85">
        <v>0.51690000000000003</v>
      </c>
      <c r="M865" s="85">
        <v>0.48570000000000002</v>
      </c>
      <c r="N865" s="85">
        <v>0.40699999999999997</v>
      </c>
      <c r="O865" s="85">
        <v>0.51500000000000001</v>
      </c>
      <c r="P865" s="85">
        <v>0.435</v>
      </c>
      <c r="Q865" s="85">
        <v>0.47920000000000001</v>
      </c>
      <c r="R865" s="85">
        <v>0.43990000000000001</v>
      </c>
      <c r="S865" s="85">
        <v>0.45369999999999999</v>
      </c>
      <c r="T865" s="2">
        <f t="shared" si="26"/>
        <v>0.6</v>
      </c>
      <c r="U865" s="1">
        <f t="shared" si="27"/>
        <v>0</v>
      </c>
    </row>
    <row r="866" spans="1:21" x14ac:dyDescent="0.25">
      <c r="A866" s="92">
        <v>24673</v>
      </c>
      <c r="B866" s="83" t="s">
        <v>980</v>
      </c>
      <c r="C866" s="85" t="s">
        <v>3777</v>
      </c>
      <c r="D866" s="86">
        <v>3663</v>
      </c>
      <c r="E866" s="85">
        <v>266</v>
      </c>
      <c r="F866" s="87">
        <v>1633.3123000000001</v>
      </c>
      <c r="G866" s="90">
        <v>0.48080000000000001</v>
      </c>
      <c r="H866" s="85">
        <v>0.55420000000000003</v>
      </c>
      <c r="I866" s="85">
        <v>0.51780000000000004</v>
      </c>
      <c r="J866" s="85">
        <v>0.52429999999999999</v>
      </c>
      <c r="K866" s="85">
        <v>0.50380000000000003</v>
      </c>
      <c r="L866" s="85">
        <v>0.52590000000000003</v>
      </c>
      <c r="M866" s="85">
        <v>0.48330000000000001</v>
      </c>
      <c r="N866" s="85">
        <v>0.53759999999999997</v>
      </c>
      <c r="O866" s="85">
        <v>0.4723</v>
      </c>
      <c r="P866" s="85">
        <v>0.24379999999999999</v>
      </c>
      <c r="Q866" s="85">
        <v>0.4597</v>
      </c>
      <c r="R866" s="85">
        <v>0.46410000000000001</v>
      </c>
      <c r="S866" s="85">
        <v>0.4047</v>
      </c>
      <c r="T866" s="2">
        <f t="shared" si="26"/>
        <v>0.6</v>
      </c>
      <c r="U866" s="1">
        <f t="shared" si="27"/>
        <v>0</v>
      </c>
    </row>
    <row r="867" spans="1:21" x14ac:dyDescent="0.25">
      <c r="A867" s="92">
        <v>10748</v>
      </c>
      <c r="B867" s="83" t="s">
        <v>1013</v>
      </c>
      <c r="C867" s="85" t="s">
        <v>3778</v>
      </c>
      <c r="D867" s="86">
        <v>34931</v>
      </c>
      <c r="E867" s="86">
        <v>2793</v>
      </c>
      <c r="F867" s="87">
        <v>40436.866099999999</v>
      </c>
      <c r="G867" s="90">
        <v>1.2582</v>
      </c>
      <c r="H867" s="85">
        <v>1.3801000000000001</v>
      </c>
      <c r="I867" s="85">
        <v>1.3373999999999999</v>
      </c>
      <c r="J867" s="85">
        <v>1.1154999999999999</v>
      </c>
      <c r="K867" s="85">
        <v>1.1986000000000001</v>
      </c>
      <c r="L867" s="85">
        <v>1.2897000000000001</v>
      </c>
      <c r="M867" s="85">
        <v>1.2816000000000001</v>
      </c>
      <c r="N867" s="85">
        <v>0.97150000000000003</v>
      </c>
      <c r="O867" s="85">
        <v>1.0749</v>
      </c>
      <c r="P867" s="85">
        <v>1.0517000000000001</v>
      </c>
      <c r="Q867" s="85">
        <v>1.1661999999999999</v>
      </c>
      <c r="R867" s="85">
        <v>1.2169000000000001</v>
      </c>
      <c r="S867" s="85">
        <v>1.1676</v>
      </c>
      <c r="T867" s="2">
        <f t="shared" si="26"/>
        <v>1.2</v>
      </c>
      <c r="U867" s="1">
        <f t="shared" si="27"/>
        <v>1</v>
      </c>
    </row>
    <row r="868" spans="1:21" x14ac:dyDescent="0.25">
      <c r="A868" s="92">
        <v>11423</v>
      </c>
      <c r="B868" s="83" t="s">
        <v>954</v>
      </c>
      <c r="C868" s="85" t="s">
        <v>3779</v>
      </c>
      <c r="D868" s="86">
        <v>6049</v>
      </c>
      <c r="E868" s="85">
        <v>625</v>
      </c>
      <c r="F868" s="87">
        <v>3097.4123</v>
      </c>
      <c r="G868" s="90">
        <v>0.57110000000000005</v>
      </c>
      <c r="H868" s="85">
        <v>0.51859999999999995</v>
      </c>
      <c r="I868" s="85">
        <v>0.50900000000000001</v>
      </c>
      <c r="J868" s="85">
        <v>0.51959999999999995</v>
      </c>
      <c r="K868" s="85">
        <v>0.55310000000000004</v>
      </c>
      <c r="L868" s="85">
        <v>0.54710000000000003</v>
      </c>
      <c r="M868" s="85">
        <v>0.58919999999999995</v>
      </c>
      <c r="N868" s="85">
        <v>0.46949999999999997</v>
      </c>
      <c r="O868" s="85">
        <v>0.53410000000000002</v>
      </c>
      <c r="P868" s="85">
        <v>0.51780000000000004</v>
      </c>
      <c r="Q868" s="85">
        <v>0.48370000000000002</v>
      </c>
      <c r="R868" s="85">
        <v>0.51370000000000005</v>
      </c>
      <c r="S868" s="85">
        <v>0.52249999999999996</v>
      </c>
      <c r="T868" s="2">
        <f t="shared" si="26"/>
        <v>0.6</v>
      </c>
      <c r="U868" s="1">
        <f t="shared" si="27"/>
        <v>0</v>
      </c>
    </row>
    <row r="869" spans="1:21" x14ac:dyDescent="0.25">
      <c r="A869" s="92">
        <v>11424</v>
      </c>
      <c r="B869" s="83" t="s">
        <v>958</v>
      </c>
      <c r="C869" s="85" t="s">
        <v>3780</v>
      </c>
      <c r="D869" s="86">
        <v>3658</v>
      </c>
      <c r="E869" s="85">
        <v>15</v>
      </c>
      <c r="F869" s="87">
        <v>1776.0423000000001</v>
      </c>
      <c r="G869" s="90">
        <v>0.48749999999999999</v>
      </c>
      <c r="H869" s="85">
        <v>0.48580000000000001</v>
      </c>
      <c r="I869" s="85">
        <v>0.4733</v>
      </c>
      <c r="J869" s="85">
        <v>0.46789999999999998</v>
      </c>
      <c r="K869" s="85">
        <v>0.4672</v>
      </c>
      <c r="L869" s="85">
        <v>0.46870000000000001</v>
      </c>
      <c r="M869" s="85">
        <v>0.53800000000000003</v>
      </c>
      <c r="N869" s="85">
        <v>0.49070000000000003</v>
      </c>
      <c r="O869" s="85">
        <v>0.46279999999999999</v>
      </c>
      <c r="P869" s="85">
        <v>0.4829</v>
      </c>
      <c r="Q869" s="85">
        <v>0.50580000000000003</v>
      </c>
      <c r="R869" s="85">
        <v>0.50070000000000003</v>
      </c>
      <c r="S869" s="85">
        <v>0.49690000000000001</v>
      </c>
      <c r="T869" s="2">
        <f t="shared" si="26"/>
        <v>0.6</v>
      </c>
      <c r="U869" s="1">
        <f t="shared" si="27"/>
        <v>0</v>
      </c>
    </row>
    <row r="870" spans="1:21" x14ac:dyDescent="0.25">
      <c r="A870" s="92">
        <v>11425</v>
      </c>
      <c r="B870" s="83" t="s">
        <v>958</v>
      </c>
      <c r="C870" s="85" t="s">
        <v>3781</v>
      </c>
      <c r="D870" s="86">
        <v>2552</v>
      </c>
      <c r="E870" s="85">
        <v>274</v>
      </c>
      <c r="F870" s="87">
        <v>1097.3933999999999</v>
      </c>
      <c r="G870" s="90">
        <v>0.48170000000000002</v>
      </c>
      <c r="H870" s="85">
        <v>0.48230000000000001</v>
      </c>
      <c r="I870" s="85">
        <v>0.46510000000000001</v>
      </c>
      <c r="J870" s="85">
        <v>0.4798</v>
      </c>
      <c r="K870" s="85">
        <v>0.47749999999999998</v>
      </c>
      <c r="L870" s="85">
        <v>0.46150000000000002</v>
      </c>
      <c r="M870" s="85">
        <v>0.52990000000000004</v>
      </c>
      <c r="N870" s="85">
        <v>0.44240000000000002</v>
      </c>
      <c r="O870" s="85">
        <v>0.37240000000000001</v>
      </c>
      <c r="P870" s="85">
        <v>0.34289999999999998</v>
      </c>
      <c r="Q870" s="85">
        <v>0.46429999999999999</v>
      </c>
      <c r="R870" s="85">
        <v>0.33139999999999997</v>
      </c>
      <c r="S870" s="85">
        <v>8.4400000000000003E-2</v>
      </c>
      <c r="T870" s="2">
        <f t="shared" si="26"/>
        <v>0.6</v>
      </c>
      <c r="U870" s="1">
        <f t="shared" si="27"/>
        <v>0</v>
      </c>
    </row>
    <row r="871" spans="1:21" x14ac:dyDescent="0.25">
      <c r="A871" s="92">
        <v>11426</v>
      </c>
      <c r="B871" s="83" t="s">
        <v>958</v>
      </c>
      <c r="C871" s="85" t="s">
        <v>3782</v>
      </c>
      <c r="D871" s="86">
        <v>4279</v>
      </c>
      <c r="E871" s="85">
        <v>49</v>
      </c>
      <c r="F871" s="87">
        <v>2087.3182999999999</v>
      </c>
      <c r="G871" s="90">
        <v>0.49349999999999999</v>
      </c>
      <c r="H871" s="85">
        <v>0.49619999999999997</v>
      </c>
      <c r="I871" s="85">
        <v>0.4929</v>
      </c>
      <c r="J871" s="85">
        <v>0.501</v>
      </c>
      <c r="K871" s="85">
        <v>0.52810000000000001</v>
      </c>
      <c r="L871" s="85">
        <v>0.51690000000000003</v>
      </c>
      <c r="M871" s="85">
        <v>0.52349999999999997</v>
      </c>
      <c r="N871" s="85">
        <v>0.48949999999999999</v>
      </c>
      <c r="O871" s="85">
        <v>0.44719999999999999</v>
      </c>
      <c r="P871" s="85">
        <v>0.39910000000000001</v>
      </c>
      <c r="Q871" s="85">
        <v>0.46210000000000001</v>
      </c>
      <c r="R871" s="85">
        <v>0.54549999999999998</v>
      </c>
      <c r="S871" s="85">
        <v>0.50590000000000002</v>
      </c>
      <c r="T871" s="2">
        <f t="shared" si="26"/>
        <v>0.6</v>
      </c>
      <c r="U871" s="1">
        <f t="shared" si="27"/>
        <v>0</v>
      </c>
    </row>
    <row r="872" spans="1:21" x14ac:dyDescent="0.25">
      <c r="A872" s="92">
        <v>11427</v>
      </c>
      <c r="B872" s="83" t="s">
        <v>958</v>
      </c>
      <c r="C872" s="85" t="s">
        <v>3783</v>
      </c>
      <c r="D872" s="86">
        <v>2305</v>
      </c>
      <c r="E872" s="85">
        <v>15</v>
      </c>
      <c r="F872" s="85">
        <v>835.50729999999999</v>
      </c>
      <c r="G872" s="90">
        <v>0.3649</v>
      </c>
      <c r="H872" s="85">
        <v>0.56789999999999996</v>
      </c>
      <c r="I872" s="85">
        <v>0.43190000000000001</v>
      </c>
      <c r="J872" s="85">
        <v>0.29199999999999998</v>
      </c>
      <c r="K872" s="85">
        <v>0.56189999999999996</v>
      </c>
      <c r="L872" s="85">
        <v>0.44519999999999998</v>
      </c>
      <c r="M872" s="85">
        <v>0</v>
      </c>
      <c r="N872" s="85">
        <v>0.30359999999999998</v>
      </c>
      <c r="O872" s="85">
        <v>0.25390000000000001</v>
      </c>
      <c r="P872" s="85">
        <v>0.30199999999999999</v>
      </c>
      <c r="Q872" s="85">
        <v>0.16070000000000001</v>
      </c>
      <c r="R872" s="85">
        <v>0.30940000000000001</v>
      </c>
      <c r="S872" s="85">
        <v>0.28179999999999999</v>
      </c>
      <c r="T872" s="2">
        <f t="shared" si="26"/>
        <v>0.6</v>
      </c>
      <c r="U872" s="1">
        <f t="shared" si="27"/>
        <v>0</v>
      </c>
    </row>
    <row r="873" spans="1:21" x14ac:dyDescent="0.25">
      <c r="A873" s="92">
        <v>11428</v>
      </c>
      <c r="B873" s="83" t="s">
        <v>958</v>
      </c>
      <c r="C873" s="85" t="s">
        <v>3784</v>
      </c>
      <c r="D873" s="86">
        <v>1699</v>
      </c>
      <c r="E873" s="85">
        <v>29</v>
      </c>
      <c r="F873" s="85">
        <v>670.20640000000003</v>
      </c>
      <c r="G873" s="90">
        <v>0.40129999999999999</v>
      </c>
      <c r="H873" s="85">
        <v>0.4798</v>
      </c>
      <c r="I873" s="85">
        <v>0.44650000000000001</v>
      </c>
      <c r="J873" s="85">
        <v>0.4607</v>
      </c>
      <c r="K873" s="85">
        <v>0.4471</v>
      </c>
      <c r="L873" s="85">
        <v>0.42020000000000002</v>
      </c>
      <c r="M873" s="85">
        <v>0.40660000000000002</v>
      </c>
      <c r="N873" s="85">
        <v>0.41070000000000001</v>
      </c>
      <c r="O873" s="85">
        <v>0.40589999999999998</v>
      </c>
      <c r="P873" s="85">
        <v>0.45950000000000002</v>
      </c>
      <c r="Q873" s="85">
        <v>0.41260000000000002</v>
      </c>
      <c r="R873" s="85">
        <v>0.31769999999999998</v>
      </c>
      <c r="S873" s="85">
        <v>0.1593</v>
      </c>
      <c r="T873" s="2">
        <f t="shared" si="26"/>
        <v>0.6</v>
      </c>
      <c r="U873" s="1">
        <f t="shared" si="27"/>
        <v>0</v>
      </c>
    </row>
    <row r="874" spans="1:21" x14ac:dyDescent="0.25">
      <c r="A874" s="92">
        <v>11429</v>
      </c>
      <c r="B874" s="83" t="s">
        <v>958</v>
      </c>
      <c r="C874" s="85" t="s">
        <v>3785</v>
      </c>
      <c r="D874" s="86">
        <v>3008</v>
      </c>
      <c r="E874" s="85">
        <v>793</v>
      </c>
      <c r="F874" s="87">
        <v>1366.7633000000001</v>
      </c>
      <c r="G874" s="90">
        <v>0.61699999999999999</v>
      </c>
      <c r="H874" s="85">
        <v>0.56769999999999998</v>
      </c>
      <c r="I874" s="85">
        <v>0.59379999999999999</v>
      </c>
      <c r="J874" s="85">
        <v>0.64480000000000004</v>
      </c>
      <c r="K874" s="85">
        <v>0.64139999999999997</v>
      </c>
      <c r="L874" s="85">
        <v>0.62390000000000001</v>
      </c>
      <c r="M874" s="85">
        <v>0.62509999999999999</v>
      </c>
      <c r="N874" s="85">
        <v>0.63070000000000004</v>
      </c>
      <c r="O874" s="85">
        <v>0.55520000000000003</v>
      </c>
      <c r="P874" s="85">
        <v>0</v>
      </c>
      <c r="Q874" s="85">
        <v>0</v>
      </c>
      <c r="R874" s="85">
        <v>0</v>
      </c>
      <c r="S874" s="85">
        <v>0</v>
      </c>
      <c r="T874" s="2">
        <f t="shared" si="26"/>
        <v>0.6</v>
      </c>
      <c r="U874" s="1">
        <f t="shared" si="27"/>
        <v>1</v>
      </c>
    </row>
    <row r="875" spans="1:21" x14ac:dyDescent="0.25">
      <c r="A875" s="92">
        <v>11430</v>
      </c>
      <c r="B875" s="83" t="s">
        <v>958</v>
      </c>
      <c r="C875" s="85" t="s">
        <v>3786</v>
      </c>
      <c r="D875" s="86">
        <v>2793</v>
      </c>
      <c r="E875" s="85">
        <v>626</v>
      </c>
      <c r="F875" s="85">
        <v>783.47940000000006</v>
      </c>
      <c r="G875" s="90">
        <v>0.36159999999999998</v>
      </c>
      <c r="H875" s="85">
        <v>0.50360000000000005</v>
      </c>
      <c r="I875" s="85">
        <v>0.39939999999999998</v>
      </c>
      <c r="J875" s="85">
        <v>0.1643</v>
      </c>
      <c r="K875" s="85">
        <v>0</v>
      </c>
      <c r="L875" s="85">
        <v>0.4143</v>
      </c>
      <c r="M875" s="85">
        <v>0</v>
      </c>
      <c r="N875" s="85">
        <v>0</v>
      </c>
      <c r="O875" s="85">
        <v>0</v>
      </c>
      <c r="P875" s="85">
        <v>0.3896</v>
      </c>
      <c r="Q875" s="85">
        <v>0</v>
      </c>
      <c r="R875" s="85">
        <v>0</v>
      </c>
      <c r="S875" s="85">
        <v>0</v>
      </c>
      <c r="T875" s="2">
        <f t="shared" si="26"/>
        <v>0.6</v>
      </c>
      <c r="U875" s="1">
        <f t="shared" si="27"/>
        <v>0</v>
      </c>
    </row>
    <row r="876" spans="1:21" x14ac:dyDescent="0.25">
      <c r="A876" s="92">
        <v>11431</v>
      </c>
      <c r="B876" s="83" t="s">
        <v>958</v>
      </c>
      <c r="C876" s="85" t="s">
        <v>3787</v>
      </c>
      <c r="D876" s="86">
        <v>1591</v>
      </c>
      <c r="E876" s="85">
        <v>107</v>
      </c>
      <c r="F876" s="85">
        <v>792.73099999999999</v>
      </c>
      <c r="G876" s="90">
        <v>0.53420000000000001</v>
      </c>
      <c r="H876" s="85">
        <v>0.3992</v>
      </c>
      <c r="I876" s="85">
        <v>0.46329999999999999</v>
      </c>
      <c r="J876" s="85">
        <v>0.4728</v>
      </c>
      <c r="K876" s="85">
        <v>0.55189999999999995</v>
      </c>
      <c r="L876" s="85">
        <v>0.47349999999999998</v>
      </c>
      <c r="M876" s="85">
        <v>0.56169999999999998</v>
      </c>
      <c r="N876" s="85">
        <v>0.4531</v>
      </c>
      <c r="O876" s="85">
        <v>0.50660000000000005</v>
      </c>
      <c r="P876" s="85">
        <v>0.47449999999999998</v>
      </c>
      <c r="Q876" s="85">
        <v>0.41</v>
      </c>
      <c r="R876" s="85">
        <v>0.56840000000000002</v>
      </c>
      <c r="S876" s="85">
        <v>0.50629999999999997</v>
      </c>
      <c r="T876" s="2">
        <f t="shared" si="26"/>
        <v>0.6</v>
      </c>
      <c r="U876" s="1">
        <f t="shared" si="27"/>
        <v>0</v>
      </c>
    </row>
    <row r="877" spans="1:21" x14ac:dyDescent="0.25">
      <c r="A877" s="92">
        <v>11460</v>
      </c>
      <c r="B877" s="83" t="s">
        <v>961</v>
      </c>
      <c r="C877" s="85" t="s">
        <v>3788</v>
      </c>
      <c r="D877" s="86">
        <v>6972</v>
      </c>
      <c r="E877" s="85">
        <v>29</v>
      </c>
      <c r="F877" s="87">
        <v>4003.6257000000001</v>
      </c>
      <c r="G877" s="90">
        <v>0.5766</v>
      </c>
      <c r="H877" s="85">
        <v>0.53410000000000002</v>
      </c>
      <c r="I877" s="85">
        <v>0.46500000000000002</v>
      </c>
      <c r="J877" s="85">
        <v>0.60550000000000004</v>
      </c>
      <c r="K877" s="85">
        <v>0.54690000000000005</v>
      </c>
      <c r="L877" s="85">
        <v>0.52459999999999996</v>
      </c>
      <c r="M877" s="85">
        <v>0.54110000000000003</v>
      </c>
      <c r="N877" s="85">
        <v>0.63380000000000003</v>
      </c>
      <c r="O877" s="85">
        <v>0.56979999999999997</v>
      </c>
      <c r="P877" s="85">
        <v>0.64119999999999999</v>
      </c>
      <c r="Q877" s="85">
        <v>0.61860000000000004</v>
      </c>
      <c r="R877" s="85">
        <v>0.59640000000000004</v>
      </c>
      <c r="S877" s="85">
        <v>0.62360000000000004</v>
      </c>
      <c r="T877" s="2">
        <f t="shared" si="26"/>
        <v>0.8</v>
      </c>
      <c r="U877" s="1">
        <f t="shared" si="27"/>
        <v>0</v>
      </c>
    </row>
    <row r="878" spans="1:21" x14ac:dyDescent="0.25">
      <c r="A878" s="92">
        <v>11464</v>
      </c>
      <c r="B878" s="83" t="s">
        <v>958</v>
      </c>
      <c r="C878" s="85" t="s">
        <v>3789</v>
      </c>
      <c r="D878" s="86">
        <v>1852</v>
      </c>
      <c r="E878" s="85">
        <v>0</v>
      </c>
      <c r="F878" s="85">
        <v>925.56600000000003</v>
      </c>
      <c r="G878" s="90">
        <v>0.49980000000000002</v>
      </c>
      <c r="H878" s="85">
        <v>0.49859999999999999</v>
      </c>
      <c r="I878" s="85">
        <v>0.48139999999999999</v>
      </c>
      <c r="J878" s="85">
        <v>0.51570000000000005</v>
      </c>
      <c r="K878" s="85">
        <v>0.5171</v>
      </c>
      <c r="L878" s="85">
        <v>0.50700000000000001</v>
      </c>
      <c r="M878" s="85">
        <v>0.48399999999999999</v>
      </c>
      <c r="N878" s="85">
        <v>0.56969999999999998</v>
      </c>
      <c r="O878" s="85">
        <v>0.49969999999999998</v>
      </c>
      <c r="P878" s="85">
        <v>0.49640000000000001</v>
      </c>
      <c r="Q878" s="85">
        <v>0.4486</v>
      </c>
      <c r="R878" s="85">
        <v>0.48170000000000002</v>
      </c>
      <c r="S878" s="85">
        <v>0.51780000000000004</v>
      </c>
      <c r="T878" s="2">
        <f t="shared" si="26"/>
        <v>0.6</v>
      </c>
      <c r="U878" s="1">
        <f t="shared" si="27"/>
        <v>0</v>
      </c>
    </row>
    <row r="879" spans="1:21" x14ac:dyDescent="0.25">
      <c r="A879" s="92">
        <v>10684</v>
      </c>
      <c r="B879" s="83" t="s">
        <v>950</v>
      </c>
      <c r="C879" s="85" t="s">
        <v>3790</v>
      </c>
      <c r="D879" s="86">
        <v>35654</v>
      </c>
      <c r="E879" s="85">
        <v>928</v>
      </c>
      <c r="F879" s="87">
        <v>51455.501400000001</v>
      </c>
      <c r="G879" s="90">
        <v>1.4818</v>
      </c>
      <c r="H879" s="85">
        <v>1.5704</v>
      </c>
      <c r="I879" s="85">
        <v>1.4971000000000001</v>
      </c>
      <c r="J879" s="85">
        <v>1.4918</v>
      </c>
      <c r="K879" s="85">
        <v>1.4872000000000001</v>
      </c>
      <c r="L879" s="85">
        <v>1.4811000000000001</v>
      </c>
      <c r="M879" s="85">
        <v>1.4926999999999999</v>
      </c>
      <c r="N879" s="85">
        <v>1.4436</v>
      </c>
      <c r="O879" s="85">
        <v>1.4192</v>
      </c>
      <c r="P879" s="85">
        <v>1.2957000000000001</v>
      </c>
      <c r="Q879" s="85">
        <v>1.4077</v>
      </c>
      <c r="R879" s="85">
        <v>1.3954</v>
      </c>
      <c r="S879" s="85">
        <v>1.4156</v>
      </c>
      <c r="T879" s="2">
        <f t="shared" si="26"/>
        <v>1.6</v>
      </c>
      <c r="U879" s="1">
        <f t="shared" si="27"/>
        <v>0</v>
      </c>
    </row>
    <row r="880" spans="1:21" x14ac:dyDescent="0.25">
      <c r="A880" s="92">
        <v>10749</v>
      </c>
      <c r="B880" s="83" t="s">
        <v>987</v>
      </c>
      <c r="C880" s="85" t="s">
        <v>3791</v>
      </c>
      <c r="D880" s="86">
        <v>10144</v>
      </c>
      <c r="E880" s="86">
        <v>1178</v>
      </c>
      <c r="F880" s="87">
        <v>7644.3729000000003</v>
      </c>
      <c r="G880" s="90">
        <v>0.85260000000000002</v>
      </c>
      <c r="H880" s="85">
        <v>0.78569999999999995</v>
      </c>
      <c r="I880" s="85">
        <v>0.93130000000000002</v>
      </c>
      <c r="J880" s="85">
        <v>0.78900000000000003</v>
      </c>
      <c r="K880" s="85">
        <v>0.8407</v>
      </c>
      <c r="L880" s="85">
        <v>0.72170000000000001</v>
      </c>
      <c r="M880" s="85">
        <v>0.79730000000000001</v>
      </c>
      <c r="N880" s="85">
        <v>0.77090000000000003</v>
      </c>
      <c r="O880" s="85">
        <v>0.78110000000000002</v>
      </c>
      <c r="P880" s="85">
        <v>0.83699999999999997</v>
      </c>
      <c r="Q880" s="85">
        <v>0.7329</v>
      </c>
      <c r="R880" s="85">
        <v>0.77470000000000006</v>
      </c>
      <c r="S880" s="85">
        <v>0.75629999999999997</v>
      </c>
      <c r="T880" s="2">
        <f t="shared" si="26"/>
        <v>1</v>
      </c>
      <c r="U880" s="1">
        <f t="shared" si="27"/>
        <v>0</v>
      </c>
    </row>
    <row r="881" spans="1:21" x14ac:dyDescent="0.25">
      <c r="A881" s="92">
        <v>11432</v>
      </c>
      <c r="B881" s="83" t="s">
        <v>958</v>
      </c>
      <c r="C881" s="85" t="s">
        <v>3792</v>
      </c>
      <c r="D881" s="86">
        <v>5014</v>
      </c>
      <c r="E881" s="85">
        <v>216</v>
      </c>
      <c r="F881" s="87">
        <v>2364.2386000000001</v>
      </c>
      <c r="G881" s="90">
        <v>0.49280000000000002</v>
      </c>
      <c r="H881" s="85">
        <v>0.49480000000000002</v>
      </c>
      <c r="I881" s="85">
        <v>0.49790000000000001</v>
      </c>
      <c r="J881" s="85">
        <v>0.48470000000000002</v>
      </c>
      <c r="K881" s="85">
        <v>0.53969999999999996</v>
      </c>
      <c r="L881" s="85">
        <v>0.53210000000000002</v>
      </c>
      <c r="M881" s="85">
        <v>0.49030000000000001</v>
      </c>
      <c r="N881" s="85">
        <v>0.42370000000000002</v>
      </c>
      <c r="O881" s="85">
        <v>0.40200000000000002</v>
      </c>
      <c r="P881" s="85">
        <v>0.45729999999999998</v>
      </c>
      <c r="Q881" s="85">
        <v>0.43840000000000001</v>
      </c>
      <c r="R881" s="85">
        <v>0.48230000000000001</v>
      </c>
      <c r="S881" s="85">
        <v>0.50549999999999995</v>
      </c>
      <c r="T881" s="2">
        <f t="shared" si="26"/>
        <v>0.6</v>
      </c>
      <c r="U881" s="1">
        <f t="shared" si="27"/>
        <v>0</v>
      </c>
    </row>
    <row r="882" spans="1:21" x14ac:dyDescent="0.25">
      <c r="A882" s="92">
        <v>11433</v>
      </c>
      <c r="B882" s="83" t="s">
        <v>958</v>
      </c>
      <c r="C882" s="85" t="s">
        <v>3793</v>
      </c>
      <c r="D882" s="86">
        <v>2651</v>
      </c>
      <c r="E882" s="85">
        <v>1</v>
      </c>
      <c r="F882" s="87">
        <v>1160.1737000000001</v>
      </c>
      <c r="G882" s="90">
        <v>0.43780000000000002</v>
      </c>
      <c r="H882" s="85">
        <v>0.44840000000000002</v>
      </c>
      <c r="I882" s="85">
        <v>0.4995</v>
      </c>
      <c r="J882" s="85">
        <v>0.42730000000000001</v>
      </c>
      <c r="K882" s="85">
        <v>0.42770000000000002</v>
      </c>
      <c r="L882" s="85">
        <v>0.46160000000000001</v>
      </c>
      <c r="M882" s="85">
        <v>0.39710000000000001</v>
      </c>
      <c r="N882" s="85">
        <v>0.434</v>
      </c>
      <c r="O882" s="85">
        <v>0.41539999999999999</v>
      </c>
      <c r="P882" s="85">
        <v>0.42499999999999999</v>
      </c>
      <c r="Q882" s="85">
        <v>0.43169999999999997</v>
      </c>
      <c r="R882" s="85">
        <v>0.46460000000000001</v>
      </c>
      <c r="S882" s="85">
        <v>0.43080000000000002</v>
      </c>
      <c r="T882" s="2">
        <f t="shared" si="26"/>
        <v>0.6</v>
      </c>
      <c r="U882" s="1">
        <f t="shared" si="27"/>
        <v>0</v>
      </c>
    </row>
    <row r="883" spans="1:21" x14ac:dyDescent="0.25">
      <c r="A883" s="92">
        <v>11434</v>
      </c>
      <c r="B883" s="83" t="s">
        <v>954</v>
      </c>
      <c r="C883" s="85" t="s">
        <v>3794</v>
      </c>
      <c r="D883" s="86">
        <v>11419</v>
      </c>
      <c r="E883" s="85">
        <v>32</v>
      </c>
      <c r="F883" s="87">
        <v>5740.0073000000002</v>
      </c>
      <c r="G883" s="90">
        <v>0.50409999999999999</v>
      </c>
      <c r="H883" s="85">
        <v>0.50760000000000005</v>
      </c>
      <c r="I883" s="85">
        <v>0.51729999999999998</v>
      </c>
      <c r="J883" s="85">
        <v>0.51749999999999996</v>
      </c>
      <c r="K883" s="85">
        <v>0.4894</v>
      </c>
      <c r="L883" s="85">
        <v>0.51419999999999999</v>
      </c>
      <c r="M883" s="85">
        <v>0.51180000000000003</v>
      </c>
      <c r="N883" s="85">
        <v>0.4899</v>
      </c>
      <c r="O883" s="85">
        <v>0.49580000000000002</v>
      </c>
      <c r="P883" s="85">
        <v>0.47489999999999999</v>
      </c>
      <c r="Q883" s="85">
        <v>0.54020000000000001</v>
      </c>
      <c r="R883" s="85">
        <v>0.47739999999999999</v>
      </c>
      <c r="S883" s="85">
        <v>0.50219999999999998</v>
      </c>
      <c r="T883" s="2">
        <f t="shared" si="26"/>
        <v>0.6</v>
      </c>
      <c r="U883" s="1">
        <f t="shared" si="27"/>
        <v>0</v>
      </c>
    </row>
    <row r="884" spans="1:21" x14ac:dyDescent="0.25">
      <c r="A884" s="92">
        <v>11461</v>
      </c>
      <c r="B884" s="83" t="s">
        <v>954</v>
      </c>
      <c r="C884" s="85" t="s">
        <v>3795</v>
      </c>
      <c r="D884" s="86">
        <v>8513</v>
      </c>
      <c r="E884" s="85">
        <v>90</v>
      </c>
      <c r="F884" s="87">
        <v>3542.9050000000002</v>
      </c>
      <c r="G884" s="90">
        <v>0.42059999999999997</v>
      </c>
      <c r="H884" s="85">
        <v>0.41239999999999999</v>
      </c>
      <c r="I884" s="85">
        <v>0.33029999999999998</v>
      </c>
      <c r="J884" s="85">
        <v>0.36149999999999999</v>
      </c>
      <c r="K884" s="85">
        <v>0.33019999999999999</v>
      </c>
      <c r="L884" s="85">
        <v>0.45490000000000003</v>
      </c>
      <c r="M884" s="85">
        <v>0.44169999999999998</v>
      </c>
      <c r="N884" s="85">
        <v>0.40749999999999997</v>
      </c>
      <c r="O884" s="85">
        <v>0.40350000000000003</v>
      </c>
      <c r="P884" s="85">
        <v>0.40200000000000002</v>
      </c>
      <c r="Q884" s="85">
        <v>0.45710000000000001</v>
      </c>
      <c r="R884" s="85">
        <v>0.49659999999999999</v>
      </c>
      <c r="S884" s="85">
        <v>0.49180000000000001</v>
      </c>
      <c r="T884" s="2">
        <f t="shared" si="26"/>
        <v>0.6</v>
      </c>
      <c r="U884" s="1">
        <f t="shared" si="27"/>
        <v>0</v>
      </c>
    </row>
    <row r="885" spans="1:21" x14ac:dyDescent="0.25">
      <c r="A885" s="92">
        <v>13806</v>
      </c>
      <c r="B885" s="83" t="s">
        <v>958</v>
      </c>
      <c r="C885" s="85" t="s">
        <v>3796</v>
      </c>
      <c r="D885" s="86">
        <v>2508</v>
      </c>
      <c r="E885" s="86">
        <v>1074</v>
      </c>
      <c r="F885" s="87">
        <v>1029.2482</v>
      </c>
      <c r="G885" s="90">
        <v>0.7177</v>
      </c>
      <c r="H885" s="85">
        <v>0.38450000000000001</v>
      </c>
      <c r="I885" s="85">
        <v>0.37569999999999998</v>
      </c>
      <c r="J885" s="85">
        <v>0.43459999999999999</v>
      </c>
      <c r="K885" s="85">
        <v>0.41799999999999998</v>
      </c>
      <c r="L885" s="85">
        <v>0.39369999999999999</v>
      </c>
      <c r="M885" s="85">
        <v>0.40660000000000002</v>
      </c>
      <c r="N885" s="85">
        <v>0.34389999999999998</v>
      </c>
      <c r="O885" s="85">
        <v>0.36199999999999999</v>
      </c>
      <c r="P885" s="85">
        <v>0.33729999999999999</v>
      </c>
      <c r="Q885" s="85">
        <v>0.4209</v>
      </c>
      <c r="R885" s="85">
        <v>0.41839999999999999</v>
      </c>
      <c r="S885" s="85">
        <v>0.15329999999999999</v>
      </c>
      <c r="T885" s="2">
        <f t="shared" si="26"/>
        <v>0.6</v>
      </c>
      <c r="U885" s="1">
        <f t="shared" si="27"/>
        <v>1</v>
      </c>
    </row>
    <row r="886" spans="1:21" x14ac:dyDescent="0.25">
      <c r="A886" s="92">
        <v>24689</v>
      </c>
      <c r="B886" s="83" t="s">
        <v>958</v>
      </c>
      <c r="C886" s="85" t="s">
        <v>3797</v>
      </c>
      <c r="D886" s="86">
        <v>4524</v>
      </c>
      <c r="E886" s="85">
        <v>56</v>
      </c>
      <c r="F886" s="87">
        <v>1589.6079999999999</v>
      </c>
      <c r="G886" s="90">
        <v>0.35580000000000001</v>
      </c>
      <c r="H886" s="85">
        <v>0.46750000000000003</v>
      </c>
      <c r="I886" s="85">
        <v>0.433</v>
      </c>
      <c r="J886" s="85">
        <v>0.502</v>
      </c>
      <c r="K886" s="85">
        <v>0.47649999999999998</v>
      </c>
      <c r="L886" s="85">
        <v>0.48880000000000001</v>
      </c>
      <c r="M886" s="85">
        <v>0.48649999999999999</v>
      </c>
      <c r="N886" s="85">
        <v>0.1686</v>
      </c>
      <c r="O886" s="85">
        <v>0.36399999999999999</v>
      </c>
      <c r="P886" s="85">
        <v>0.1353</v>
      </c>
      <c r="Q886" s="85">
        <v>3.0499999999999999E-2</v>
      </c>
      <c r="R886" s="85">
        <v>8.0000000000000002E-3</v>
      </c>
      <c r="S886" s="85">
        <v>0</v>
      </c>
      <c r="T886" s="2">
        <f t="shared" si="26"/>
        <v>0.6</v>
      </c>
      <c r="U886" s="1">
        <f t="shared" si="27"/>
        <v>0</v>
      </c>
    </row>
    <row r="887" spans="1:21" x14ac:dyDescent="0.25">
      <c r="A887" s="92">
        <v>10750</v>
      </c>
      <c r="B887" s="83" t="s">
        <v>1013</v>
      </c>
      <c r="C887" s="85" t="s">
        <v>3798</v>
      </c>
      <c r="D887" s="86">
        <v>30124</v>
      </c>
      <c r="E887" s="85">
        <v>113</v>
      </c>
      <c r="F887" s="87">
        <v>31899.5533</v>
      </c>
      <c r="G887" s="90">
        <v>1.0629</v>
      </c>
      <c r="H887" s="85">
        <v>1.2402</v>
      </c>
      <c r="I887" s="85">
        <v>0.88739999999999997</v>
      </c>
      <c r="J887" s="85">
        <v>0.92479999999999996</v>
      </c>
      <c r="K887" s="85">
        <v>1.1840999999999999</v>
      </c>
      <c r="L887" s="85">
        <v>1.0938000000000001</v>
      </c>
      <c r="M887" s="85">
        <v>1.032</v>
      </c>
      <c r="N887" s="85">
        <v>1.0638000000000001</v>
      </c>
      <c r="O887" s="85">
        <v>1.0900000000000001</v>
      </c>
      <c r="P887" s="85">
        <v>1.1127</v>
      </c>
      <c r="Q887" s="85">
        <v>1.0408999999999999</v>
      </c>
      <c r="R887" s="85">
        <v>1.0152000000000001</v>
      </c>
      <c r="S887" s="85">
        <v>1.0851</v>
      </c>
      <c r="T887" s="2">
        <f t="shared" si="26"/>
        <v>1.2</v>
      </c>
      <c r="U887" s="1">
        <f t="shared" si="27"/>
        <v>0</v>
      </c>
    </row>
    <row r="888" spans="1:21" x14ac:dyDescent="0.25">
      <c r="A888" s="92">
        <v>10751</v>
      </c>
      <c r="B888" s="83" t="s">
        <v>987</v>
      </c>
      <c r="C888" s="85" t="s">
        <v>3799</v>
      </c>
      <c r="D888" s="86">
        <v>29803</v>
      </c>
      <c r="E888" s="86">
        <v>4728</v>
      </c>
      <c r="F888" s="87">
        <v>16191.1919</v>
      </c>
      <c r="G888" s="90">
        <v>0.64570000000000005</v>
      </c>
      <c r="H888" s="85">
        <v>0.59950000000000003</v>
      </c>
      <c r="I888" s="85">
        <v>0.62409999999999999</v>
      </c>
      <c r="J888" s="85">
        <v>0.62809999999999999</v>
      </c>
      <c r="K888" s="85">
        <v>0.62549999999999994</v>
      </c>
      <c r="L888" s="85">
        <v>0.62690000000000001</v>
      </c>
      <c r="M888" s="85">
        <v>0.65980000000000005</v>
      </c>
      <c r="N888" s="85">
        <v>0.74239999999999995</v>
      </c>
      <c r="O888" s="85">
        <v>0.67889999999999995</v>
      </c>
      <c r="P888" s="85">
        <v>0.64159999999999995</v>
      </c>
      <c r="Q888" s="85">
        <v>0.62780000000000002</v>
      </c>
      <c r="R888" s="85">
        <v>0.68120000000000003</v>
      </c>
      <c r="S888" s="85">
        <v>0.63339999999999996</v>
      </c>
      <c r="T888" s="2">
        <f t="shared" si="26"/>
        <v>1</v>
      </c>
      <c r="U888" s="1">
        <f t="shared" si="27"/>
        <v>0</v>
      </c>
    </row>
    <row r="889" spans="1:21" x14ac:dyDescent="0.25">
      <c r="A889" s="92">
        <v>11435</v>
      </c>
      <c r="B889" s="83" t="s">
        <v>954</v>
      </c>
      <c r="C889" s="85" t="s">
        <v>3800</v>
      </c>
      <c r="D889" s="86">
        <v>7206</v>
      </c>
      <c r="E889" s="85">
        <v>1</v>
      </c>
      <c r="F889" s="87">
        <v>3290.9621000000002</v>
      </c>
      <c r="G889" s="90">
        <v>0.45679999999999998</v>
      </c>
      <c r="H889" s="85">
        <v>0.50139999999999996</v>
      </c>
      <c r="I889" s="85">
        <v>0.39779999999999999</v>
      </c>
      <c r="J889" s="85">
        <v>0.45129999999999998</v>
      </c>
      <c r="K889" s="85">
        <v>0.44979999999999998</v>
      </c>
      <c r="L889" s="85">
        <v>0.45500000000000002</v>
      </c>
      <c r="M889" s="85">
        <v>0.48670000000000002</v>
      </c>
      <c r="N889" s="85">
        <v>0.4672</v>
      </c>
      <c r="O889" s="85">
        <v>0.44009999999999999</v>
      </c>
      <c r="P889" s="85">
        <v>0.44109999999999999</v>
      </c>
      <c r="Q889" s="85">
        <v>0.44979999999999998</v>
      </c>
      <c r="R889" s="85">
        <v>0.4622</v>
      </c>
      <c r="S889" s="85">
        <v>0.46679999999999999</v>
      </c>
      <c r="T889" s="2">
        <f t="shared" si="26"/>
        <v>0.6</v>
      </c>
      <c r="U889" s="1">
        <f t="shared" si="27"/>
        <v>0</v>
      </c>
    </row>
    <row r="890" spans="1:21" x14ac:dyDescent="0.25">
      <c r="A890" s="92">
        <v>11436</v>
      </c>
      <c r="B890" s="83" t="s">
        <v>958</v>
      </c>
      <c r="C890" s="85" t="s">
        <v>3801</v>
      </c>
      <c r="D890" s="86">
        <v>6705</v>
      </c>
      <c r="E890" s="85">
        <v>65</v>
      </c>
      <c r="F890" s="87">
        <v>3240.7426999999998</v>
      </c>
      <c r="G890" s="90">
        <v>0.48809999999999998</v>
      </c>
      <c r="H890" s="85">
        <v>0.54269999999999996</v>
      </c>
      <c r="I890" s="85">
        <v>0.48580000000000001</v>
      </c>
      <c r="J890" s="85">
        <v>0.52869999999999995</v>
      </c>
      <c r="K890" s="85">
        <v>0.45319999999999999</v>
      </c>
      <c r="L890" s="85">
        <v>0.48280000000000001</v>
      </c>
      <c r="M890" s="85">
        <v>0.46970000000000001</v>
      </c>
      <c r="N890" s="85">
        <v>0.49480000000000002</v>
      </c>
      <c r="O890" s="85">
        <v>0.50819999999999999</v>
      </c>
      <c r="P890" s="85">
        <v>0.47270000000000001</v>
      </c>
      <c r="Q890" s="85">
        <v>0.52549999999999997</v>
      </c>
      <c r="R890" s="85">
        <v>0.44740000000000002</v>
      </c>
      <c r="S890" s="85">
        <v>0.46760000000000002</v>
      </c>
      <c r="T890" s="2">
        <f t="shared" si="26"/>
        <v>0.6</v>
      </c>
      <c r="U890" s="1">
        <f t="shared" si="27"/>
        <v>0</v>
      </c>
    </row>
    <row r="891" spans="1:21" x14ac:dyDescent="0.25">
      <c r="A891" s="92">
        <v>11437</v>
      </c>
      <c r="B891" s="83" t="s">
        <v>954</v>
      </c>
      <c r="C891" s="85" t="s">
        <v>3802</v>
      </c>
      <c r="D891" s="86">
        <v>10117</v>
      </c>
      <c r="E891" s="85">
        <v>8</v>
      </c>
      <c r="F891" s="87">
        <v>5227.4027999999998</v>
      </c>
      <c r="G891" s="90">
        <v>0.5171</v>
      </c>
      <c r="H891" s="85">
        <v>0.52080000000000004</v>
      </c>
      <c r="I891" s="85">
        <v>0.50439999999999996</v>
      </c>
      <c r="J891" s="85">
        <v>0.51959999999999995</v>
      </c>
      <c r="K891" s="85">
        <v>0.51070000000000004</v>
      </c>
      <c r="L891" s="85">
        <v>0.55510000000000004</v>
      </c>
      <c r="M891" s="85">
        <v>0.52449999999999997</v>
      </c>
      <c r="N891" s="85">
        <v>0.48799999999999999</v>
      </c>
      <c r="O891" s="85">
        <v>0.46160000000000001</v>
      </c>
      <c r="P891" s="85">
        <v>0.49690000000000001</v>
      </c>
      <c r="Q891" s="85">
        <v>0.51800000000000002</v>
      </c>
      <c r="R891" s="85">
        <v>0.53759999999999997</v>
      </c>
      <c r="S891" s="85">
        <v>0.5575</v>
      </c>
      <c r="T891" s="2">
        <f t="shared" si="26"/>
        <v>0.6</v>
      </c>
      <c r="U891" s="1">
        <f t="shared" si="27"/>
        <v>0</v>
      </c>
    </row>
    <row r="892" spans="1:21" x14ac:dyDescent="0.25">
      <c r="A892" s="92">
        <v>11438</v>
      </c>
      <c r="B892" s="83" t="s">
        <v>958</v>
      </c>
      <c r="C892" s="85" t="s">
        <v>3803</v>
      </c>
      <c r="D892" s="86">
        <v>10248</v>
      </c>
      <c r="E892" s="85">
        <v>9</v>
      </c>
      <c r="F892" s="87">
        <v>4961.7626</v>
      </c>
      <c r="G892" s="90">
        <v>0.48459999999999998</v>
      </c>
      <c r="H892" s="85">
        <v>0.49440000000000001</v>
      </c>
      <c r="I892" s="85">
        <v>0.48859999999999998</v>
      </c>
      <c r="J892" s="85">
        <v>0.50429999999999997</v>
      </c>
      <c r="K892" s="85">
        <v>0.49320000000000003</v>
      </c>
      <c r="L892" s="85">
        <v>0.50700000000000001</v>
      </c>
      <c r="M892" s="85">
        <v>0.4884</v>
      </c>
      <c r="N892" s="85">
        <v>0.45610000000000001</v>
      </c>
      <c r="O892" s="85">
        <v>0.45540000000000003</v>
      </c>
      <c r="P892" s="85">
        <v>0.46760000000000002</v>
      </c>
      <c r="Q892" s="85">
        <v>0.48509999999999998</v>
      </c>
      <c r="R892" s="85">
        <v>0.47889999999999999</v>
      </c>
      <c r="S892" s="85">
        <v>0.49049999999999999</v>
      </c>
      <c r="T892" s="2">
        <f t="shared" si="26"/>
        <v>0.6</v>
      </c>
      <c r="U892" s="1">
        <f t="shared" si="27"/>
        <v>0</v>
      </c>
    </row>
    <row r="893" spans="1:21" x14ac:dyDescent="0.25">
      <c r="A893" s="92">
        <v>11439</v>
      </c>
      <c r="B893" s="83" t="s">
        <v>958</v>
      </c>
      <c r="C893" s="85" t="s">
        <v>3804</v>
      </c>
      <c r="D893" s="86">
        <v>5035</v>
      </c>
      <c r="E893" s="85">
        <v>48</v>
      </c>
      <c r="F893" s="87">
        <v>2132.5517</v>
      </c>
      <c r="G893" s="90">
        <v>0.42759999999999998</v>
      </c>
      <c r="H893" s="85">
        <v>0.4355</v>
      </c>
      <c r="I893" s="85">
        <v>0.43059999999999998</v>
      </c>
      <c r="J893" s="85">
        <v>0.43709999999999999</v>
      </c>
      <c r="K893" s="85">
        <v>0.43099999999999999</v>
      </c>
      <c r="L893" s="85">
        <v>0.4632</v>
      </c>
      <c r="M893" s="85">
        <v>0.432</v>
      </c>
      <c r="N893" s="85">
        <v>0.40970000000000001</v>
      </c>
      <c r="O893" s="85">
        <v>0.42959999999999998</v>
      </c>
      <c r="P893" s="85">
        <v>0.43340000000000001</v>
      </c>
      <c r="Q893" s="85">
        <v>0.42530000000000001</v>
      </c>
      <c r="R893" s="85">
        <v>0.40350000000000003</v>
      </c>
      <c r="S893" s="85">
        <v>0.40899999999999997</v>
      </c>
      <c r="T893" s="2">
        <f t="shared" si="26"/>
        <v>0.6</v>
      </c>
      <c r="U893" s="1">
        <f t="shared" si="27"/>
        <v>0</v>
      </c>
    </row>
    <row r="894" spans="1:21" x14ac:dyDescent="0.25">
      <c r="A894" s="92">
        <v>11440</v>
      </c>
      <c r="B894" s="83" t="s">
        <v>958</v>
      </c>
      <c r="C894" s="85" t="s">
        <v>3805</v>
      </c>
      <c r="D894" s="86">
        <v>4255</v>
      </c>
      <c r="E894" s="85">
        <v>3</v>
      </c>
      <c r="F894" s="87">
        <v>2054.2020000000002</v>
      </c>
      <c r="G894" s="90">
        <v>0.48309999999999997</v>
      </c>
      <c r="H894" s="85">
        <v>0.43309999999999998</v>
      </c>
      <c r="I894" s="85">
        <v>0.47960000000000003</v>
      </c>
      <c r="J894" s="85">
        <v>0.45860000000000001</v>
      </c>
      <c r="K894" s="85">
        <v>0.47289999999999999</v>
      </c>
      <c r="L894" s="85">
        <v>0.46300000000000002</v>
      </c>
      <c r="M894" s="85">
        <v>0.49440000000000001</v>
      </c>
      <c r="N894" s="85">
        <v>0.46949999999999997</v>
      </c>
      <c r="O894" s="85">
        <v>0.49869999999999998</v>
      </c>
      <c r="P894" s="85">
        <v>0.48780000000000001</v>
      </c>
      <c r="Q894" s="85">
        <v>0.57079999999999997</v>
      </c>
      <c r="R894" s="85">
        <v>0.48480000000000001</v>
      </c>
      <c r="S894" s="85">
        <v>0.49159999999999998</v>
      </c>
      <c r="T894" s="2">
        <f t="shared" si="26"/>
        <v>0.6</v>
      </c>
      <c r="U894" s="1">
        <f t="shared" si="27"/>
        <v>0</v>
      </c>
    </row>
    <row r="895" spans="1:21" x14ac:dyDescent="0.25">
      <c r="A895" s="92">
        <v>11441</v>
      </c>
      <c r="B895" s="83" t="s">
        <v>958</v>
      </c>
      <c r="C895" s="85" t="s">
        <v>3806</v>
      </c>
      <c r="D895" s="86">
        <v>3499</v>
      </c>
      <c r="E895" s="85">
        <v>11</v>
      </c>
      <c r="F895" s="87">
        <v>1736.7414000000001</v>
      </c>
      <c r="G895" s="90">
        <v>0.49790000000000001</v>
      </c>
      <c r="H895" s="85">
        <v>0.67400000000000004</v>
      </c>
      <c r="I895" s="85">
        <v>0.50109999999999999</v>
      </c>
      <c r="J895" s="85">
        <v>0.53490000000000004</v>
      </c>
      <c r="K895" s="85">
        <v>0.55479999999999996</v>
      </c>
      <c r="L895" s="85">
        <v>0.56040000000000001</v>
      </c>
      <c r="M895" s="85">
        <v>0.62980000000000003</v>
      </c>
      <c r="N895" s="85">
        <v>0.4919</v>
      </c>
      <c r="O895" s="85">
        <v>3.9800000000000002E-2</v>
      </c>
      <c r="P895" s="85">
        <v>0.47139999999999999</v>
      </c>
      <c r="Q895" s="85">
        <v>0.45500000000000002</v>
      </c>
      <c r="R895" s="85">
        <v>0.49359999999999998</v>
      </c>
      <c r="S895" s="85">
        <v>0.43780000000000002</v>
      </c>
      <c r="T895" s="2">
        <f t="shared" si="26"/>
        <v>0.6</v>
      </c>
      <c r="U895" s="1">
        <f t="shared" si="27"/>
        <v>0</v>
      </c>
    </row>
    <row r="896" spans="1:21" x14ac:dyDescent="0.25">
      <c r="A896" s="92">
        <v>11442</v>
      </c>
      <c r="B896" s="83" t="s">
        <v>958</v>
      </c>
      <c r="C896" s="85" t="s">
        <v>3807</v>
      </c>
      <c r="D896" s="86">
        <v>3888</v>
      </c>
      <c r="E896" s="85">
        <v>1</v>
      </c>
      <c r="F896" s="87">
        <v>1924.4806000000001</v>
      </c>
      <c r="G896" s="90">
        <v>0.49509999999999998</v>
      </c>
      <c r="H896" s="85">
        <v>0.4113</v>
      </c>
      <c r="I896" s="85">
        <v>0.42970000000000003</v>
      </c>
      <c r="J896" s="85">
        <v>0.43359999999999999</v>
      </c>
      <c r="K896" s="85">
        <v>0.47660000000000002</v>
      </c>
      <c r="L896" s="85">
        <v>0.44390000000000002</v>
      </c>
      <c r="M896" s="85">
        <v>0.48670000000000002</v>
      </c>
      <c r="N896" s="85">
        <v>0.44729999999999998</v>
      </c>
      <c r="O896" s="85">
        <v>0.52349999999999997</v>
      </c>
      <c r="P896" s="85">
        <v>0.61029999999999995</v>
      </c>
      <c r="Q896" s="85">
        <v>0.60070000000000001</v>
      </c>
      <c r="R896" s="85">
        <v>0.57530000000000003</v>
      </c>
      <c r="S896" s="85">
        <v>0.5181</v>
      </c>
      <c r="T896" s="2">
        <f t="shared" si="26"/>
        <v>0.6</v>
      </c>
      <c r="U896" s="1">
        <f t="shared" si="27"/>
        <v>0</v>
      </c>
    </row>
    <row r="897" spans="1:21" x14ac:dyDescent="0.25">
      <c r="A897" s="92">
        <v>13818</v>
      </c>
      <c r="B897" s="83" t="s">
        <v>958</v>
      </c>
      <c r="C897" s="85" t="s">
        <v>3808</v>
      </c>
      <c r="D897" s="86">
        <v>4069</v>
      </c>
      <c r="E897" s="85">
        <v>374</v>
      </c>
      <c r="F897" s="87">
        <v>1648.8415</v>
      </c>
      <c r="G897" s="90">
        <v>0.44619999999999999</v>
      </c>
      <c r="H897" s="85">
        <v>0.46500000000000002</v>
      </c>
      <c r="I897" s="85">
        <v>0.45829999999999999</v>
      </c>
      <c r="J897" s="85">
        <v>0.50639999999999996</v>
      </c>
      <c r="K897" s="85">
        <v>0.47970000000000002</v>
      </c>
      <c r="L897" s="85">
        <v>0.50229999999999997</v>
      </c>
      <c r="M897" s="85">
        <v>0.46579999999999999</v>
      </c>
      <c r="N897" s="85">
        <v>0.4617</v>
      </c>
      <c r="O897" s="85">
        <v>0.43640000000000001</v>
      </c>
      <c r="P897" s="85">
        <v>0.46060000000000001</v>
      </c>
      <c r="Q897" s="85">
        <v>0.46400000000000002</v>
      </c>
      <c r="R897" s="85">
        <v>0.42880000000000001</v>
      </c>
      <c r="S897" s="85">
        <v>0.15040000000000001</v>
      </c>
      <c r="T897" s="2">
        <f t="shared" si="26"/>
        <v>0.6</v>
      </c>
      <c r="U897" s="1">
        <f t="shared" si="27"/>
        <v>0</v>
      </c>
    </row>
    <row r="898" spans="1:21" x14ac:dyDescent="0.25">
      <c r="A898" s="92">
        <v>15010</v>
      </c>
      <c r="B898" s="83" t="s">
        <v>958</v>
      </c>
      <c r="C898" s="85" t="s">
        <v>3809</v>
      </c>
      <c r="D898" s="86">
        <v>2937</v>
      </c>
      <c r="E898" s="85">
        <v>2</v>
      </c>
      <c r="F898" s="87">
        <v>1563.2376999999999</v>
      </c>
      <c r="G898" s="90">
        <v>0.53259999999999996</v>
      </c>
      <c r="H898" s="85">
        <v>0.57030000000000003</v>
      </c>
      <c r="I898" s="85">
        <v>0.51400000000000001</v>
      </c>
      <c r="J898" s="85">
        <v>0.46329999999999999</v>
      </c>
      <c r="K898" s="85">
        <v>0.53169999999999995</v>
      </c>
      <c r="L898" s="85">
        <v>0.63270000000000004</v>
      </c>
      <c r="M898" s="85">
        <v>0.53620000000000001</v>
      </c>
      <c r="N898" s="85">
        <v>0.48520000000000002</v>
      </c>
      <c r="O898" s="85">
        <v>0.47089999999999999</v>
      </c>
      <c r="P898" s="85">
        <v>0.50190000000000001</v>
      </c>
      <c r="Q898" s="85">
        <v>0.53380000000000005</v>
      </c>
      <c r="R898" s="85">
        <v>0.59150000000000003</v>
      </c>
      <c r="S898" s="85">
        <v>0.55640000000000001</v>
      </c>
      <c r="T898" s="2">
        <f t="shared" si="26"/>
        <v>0.6</v>
      </c>
      <c r="U898" s="1">
        <f t="shared" si="27"/>
        <v>0</v>
      </c>
    </row>
    <row r="899" spans="1:21" ht="26.4" x14ac:dyDescent="0.25">
      <c r="A899" s="92">
        <v>23771</v>
      </c>
      <c r="B899" s="83" t="s">
        <v>958</v>
      </c>
      <c r="C899" s="85" t="s">
        <v>3810</v>
      </c>
      <c r="D899" s="86">
        <v>4925</v>
      </c>
      <c r="E899" s="85">
        <v>22</v>
      </c>
      <c r="F899" s="87">
        <v>2763.9344000000001</v>
      </c>
      <c r="G899" s="90">
        <v>0.56369999999999998</v>
      </c>
      <c r="H899" s="85">
        <v>0.45150000000000001</v>
      </c>
      <c r="I899" s="85">
        <v>0.499</v>
      </c>
      <c r="J899" s="85">
        <v>0.64290000000000003</v>
      </c>
      <c r="K899" s="85">
        <v>0.54110000000000003</v>
      </c>
      <c r="L899" s="85">
        <v>0.62690000000000001</v>
      </c>
      <c r="M899" s="85">
        <v>0.57920000000000005</v>
      </c>
      <c r="N899" s="85">
        <v>0.61029999999999995</v>
      </c>
      <c r="O899" s="85">
        <v>0.57699999999999996</v>
      </c>
      <c r="P899" s="85">
        <v>0.55269999999999997</v>
      </c>
      <c r="Q899" s="85">
        <v>0.52410000000000001</v>
      </c>
      <c r="R899" s="85">
        <v>0.52059999999999995</v>
      </c>
      <c r="S899" s="85">
        <v>0.63759999999999994</v>
      </c>
      <c r="T899" s="2">
        <f t="shared" si="26"/>
        <v>0.6</v>
      </c>
      <c r="U899" s="1">
        <f t="shared" si="27"/>
        <v>0</v>
      </c>
    </row>
  </sheetData>
  <sheetProtection selectLockedCells="1" selectUnlockedCells="1"/>
  <autoFilter ref="A1:U899">
    <filterColumn colId="7" showButton="0"/>
    <filterColumn colId="8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</autoFilter>
  <mergeCells count="7">
    <mergeCell ref="K1:S1"/>
    <mergeCell ref="C1:C2"/>
    <mergeCell ref="D1:D2"/>
    <mergeCell ref="E1:E2"/>
    <mergeCell ref="F1:F2"/>
    <mergeCell ref="G1:G2"/>
    <mergeCell ref="H1:J1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900"/>
  <sheetViews>
    <sheetView workbookViewId="0">
      <selection activeCell="D2" sqref="D2"/>
    </sheetView>
  </sheetViews>
  <sheetFormatPr defaultRowHeight="13.8" x14ac:dyDescent="0.25"/>
  <cols>
    <col min="4" max="4" width="24" customWidth="1"/>
    <col min="5" max="5" width="13.59765625" customWidth="1"/>
    <col min="6" max="6" width="8.796875" style="256"/>
  </cols>
  <sheetData>
    <row r="1" spans="1:6" ht="34.200000000000003" customHeight="1" x14ac:dyDescent="0.25">
      <c r="A1" s="254" t="s">
        <v>13</v>
      </c>
      <c r="B1" s="254" t="s">
        <v>3821</v>
      </c>
      <c r="C1" s="254" t="s">
        <v>3822</v>
      </c>
      <c r="D1" s="254" t="s">
        <v>14</v>
      </c>
      <c r="E1" s="254" t="s">
        <v>3823</v>
      </c>
      <c r="F1" s="255" t="s">
        <v>939</v>
      </c>
    </row>
    <row r="2" spans="1:6" x14ac:dyDescent="0.25">
      <c r="A2">
        <v>1</v>
      </c>
      <c r="B2" t="s">
        <v>947</v>
      </c>
      <c r="C2" s="93">
        <v>10674</v>
      </c>
      <c r="D2" t="s">
        <v>948</v>
      </c>
      <c r="E2">
        <v>300</v>
      </c>
      <c r="F2" s="256">
        <v>1</v>
      </c>
    </row>
    <row r="3" spans="1:6" x14ac:dyDescent="0.25">
      <c r="A3">
        <v>1</v>
      </c>
      <c r="B3" t="s">
        <v>947</v>
      </c>
      <c r="C3" s="93">
        <v>11189</v>
      </c>
      <c r="D3" t="s">
        <v>952</v>
      </c>
      <c r="E3">
        <v>300</v>
      </c>
      <c r="F3" s="256">
        <v>1</v>
      </c>
    </row>
    <row r="4" spans="1:6" x14ac:dyDescent="0.25">
      <c r="A4">
        <v>1</v>
      </c>
      <c r="B4" t="s">
        <v>947</v>
      </c>
      <c r="C4" s="93">
        <v>11190</v>
      </c>
      <c r="D4" t="s">
        <v>956</v>
      </c>
      <c r="E4">
        <v>300</v>
      </c>
      <c r="F4" s="256">
        <v>1</v>
      </c>
    </row>
    <row r="5" spans="1:6" x14ac:dyDescent="0.25">
      <c r="A5">
        <v>1</v>
      </c>
      <c r="B5" t="s">
        <v>947</v>
      </c>
      <c r="C5" s="93">
        <v>11191</v>
      </c>
      <c r="D5" t="s">
        <v>957</v>
      </c>
      <c r="E5">
        <v>300</v>
      </c>
      <c r="F5" s="256">
        <v>1</v>
      </c>
    </row>
    <row r="6" spans="1:6" x14ac:dyDescent="0.25">
      <c r="A6">
        <v>1</v>
      </c>
      <c r="B6" t="s">
        <v>947</v>
      </c>
      <c r="C6" s="93">
        <v>11192</v>
      </c>
      <c r="D6" t="s">
        <v>960</v>
      </c>
      <c r="E6">
        <v>300</v>
      </c>
      <c r="F6" s="256">
        <v>1</v>
      </c>
    </row>
    <row r="7" spans="1:6" x14ac:dyDescent="0.25">
      <c r="A7">
        <v>1</v>
      </c>
      <c r="B7" t="s">
        <v>947</v>
      </c>
      <c r="C7" s="93">
        <v>11193</v>
      </c>
      <c r="D7" t="s">
        <v>963</v>
      </c>
      <c r="E7">
        <v>300</v>
      </c>
      <c r="F7" s="256">
        <v>1</v>
      </c>
    </row>
    <row r="8" spans="1:6" x14ac:dyDescent="0.25">
      <c r="A8">
        <v>1</v>
      </c>
      <c r="B8" t="s">
        <v>947</v>
      </c>
      <c r="C8" s="93">
        <v>11194</v>
      </c>
      <c r="D8" t="s">
        <v>965</v>
      </c>
      <c r="E8">
        <v>300</v>
      </c>
      <c r="F8" s="256">
        <v>1</v>
      </c>
    </row>
    <row r="9" spans="1:6" x14ac:dyDescent="0.25">
      <c r="A9">
        <v>1</v>
      </c>
      <c r="B9" t="s">
        <v>947</v>
      </c>
      <c r="C9" s="93">
        <v>11195</v>
      </c>
      <c r="D9" t="s">
        <v>967</v>
      </c>
      <c r="E9">
        <v>300</v>
      </c>
      <c r="F9" s="256">
        <v>1</v>
      </c>
    </row>
    <row r="10" spans="1:6" x14ac:dyDescent="0.25">
      <c r="A10">
        <v>1</v>
      </c>
      <c r="B10" t="s">
        <v>947</v>
      </c>
      <c r="C10" s="93">
        <v>11196</v>
      </c>
      <c r="D10" t="s">
        <v>969</v>
      </c>
      <c r="E10">
        <v>300</v>
      </c>
      <c r="F10" s="256">
        <v>1</v>
      </c>
    </row>
    <row r="11" spans="1:6" x14ac:dyDescent="0.25">
      <c r="A11">
        <v>1</v>
      </c>
      <c r="B11" t="s">
        <v>947</v>
      </c>
      <c r="C11" s="93">
        <v>11197</v>
      </c>
      <c r="D11" t="s">
        <v>970</v>
      </c>
      <c r="E11">
        <v>300</v>
      </c>
      <c r="F11" s="256">
        <v>1</v>
      </c>
    </row>
    <row r="12" spans="1:6" x14ac:dyDescent="0.25">
      <c r="A12">
        <v>1</v>
      </c>
      <c r="B12" t="s">
        <v>947</v>
      </c>
      <c r="C12" s="93">
        <v>11198</v>
      </c>
      <c r="D12" t="s">
        <v>971</v>
      </c>
      <c r="E12">
        <v>300</v>
      </c>
      <c r="F12" s="256">
        <v>1</v>
      </c>
    </row>
    <row r="13" spans="1:6" x14ac:dyDescent="0.25">
      <c r="A13">
        <v>1</v>
      </c>
      <c r="B13" t="s">
        <v>947</v>
      </c>
      <c r="C13" s="93">
        <v>11199</v>
      </c>
      <c r="D13" t="s">
        <v>972</v>
      </c>
      <c r="E13">
        <v>300</v>
      </c>
      <c r="F13" s="256">
        <v>1</v>
      </c>
    </row>
    <row r="14" spans="1:6" x14ac:dyDescent="0.25">
      <c r="A14">
        <v>1</v>
      </c>
      <c r="B14" t="s">
        <v>947</v>
      </c>
      <c r="C14" s="93">
        <v>11200</v>
      </c>
      <c r="D14" t="s">
        <v>973</v>
      </c>
      <c r="E14">
        <v>300</v>
      </c>
      <c r="F14" s="256">
        <v>1</v>
      </c>
    </row>
    <row r="15" spans="1:6" x14ac:dyDescent="0.25">
      <c r="A15">
        <v>1</v>
      </c>
      <c r="B15" t="s">
        <v>947</v>
      </c>
      <c r="C15" s="93">
        <v>11201</v>
      </c>
      <c r="D15" t="s">
        <v>974</v>
      </c>
      <c r="E15">
        <v>300</v>
      </c>
      <c r="F15" s="256">
        <v>1</v>
      </c>
    </row>
    <row r="16" spans="1:6" x14ac:dyDescent="0.25">
      <c r="A16">
        <v>1</v>
      </c>
      <c r="B16" t="s">
        <v>947</v>
      </c>
      <c r="C16" s="93">
        <v>11202</v>
      </c>
      <c r="D16" t="s">
        <v>975</v>
      </c>
      <c r="E16">
        <v>300</v>
      </c>
      <c r="F16" s="256">
        <v>1</v>
      </c>
    </row>
    <row r="17" spans="1:6" x14ac:dyDescent="0.25">
      <c r="A17">
        <v>1</v>
      </c>
      <c r="B17" t="s">
        <v>947</v>
      </c>
      <c r="C17" s="93">
        <v>11454</v>
      </c>
      <c r="D17" t="s">
        <v>976</v>
      </c>
      <c r="E17">
        <v>300</v>
      </c>
      <c r="F17" s="256">
        <v>1</v>
      </c>
    </row>
    <row r="18" spans="1:6" x14ac:dyDescent="0.25">
      <c r="A18">
        <v>1</v>
      </c>
      <c r="B18" t="s">
        <v>947</v>
      </c>
      <c r="C18" s="93">
        <v>15012</v>
      </c>
      <c r="D18" t="s">
        <v>978</v>
      </c>
      <c r="E18">
        <v>300</v>
      </c>
      <c r="F18" s="256">
        <v>1</v>
      </c>
    </row>
    <row r="19" spans="1:6" x14ac:dyDescent="0.25">
      <c r="A19">
        <v>1</v>
      </c>
      <c r="B19" t="s">
        <v>947</v>
      </c>
      <c r="C19" s="93">
        <v>28823</v>
      </c>
      <c r="D19" t="s">
        <v>979</v>
      </c>
      <c r="E19">
        <v>300</v>
      </c>
      <c r="F19" s="256">
        <v>1</v>
      </c>
    </row>
    <row r="20" spans="1:6" x14ac:dyDescent="0.25">
      <c r="A20">
        <v>1</v>
      </c>
      <c r="B20" t="s">
        <v>982</v>
      </c>
      <c r="C20" s="93">
        <v>10713</v>
      </c>
      <c r="D20" t="s">
        <v>983</v>
      </c>
      <c r="E20">
        <v>300</v>
      </c>
      <c r="F20" s="256">
        <v>1</v>
      </c>
    </row>
    <row r="21" spans="1:6" x14ac:dyDescent="0.25">
      <c r="A21">
        <v>1</v>
      </c>
      <c r="B21" t="s">
        <v>982</v>
      </c>
      <c r="C21" s="93">
        <v>11119</v>
      </c>
      <c r="D21" t="s">
        <v>985</v>
      </c>
      <c r="E21">
        <v>300</v>
      </c>
      <c r="F21" s="256">
        <v>1</v>
      </c>
    </row>
    <row r="22" spans="1:6" x14ac:dyDescent="0.25">
      <c r="A22">
        <v>1</v>
      </c>
      <c r="B22" t="s">
        <v>982</v>
      </c>
      <c r="C22" s="93">
        <v>11120</v>
      </c>
      <c r="D22" t="s">
        <v>989</v>
      </c>
      <c r="E22">
        <v>300</v>
      </c>
      <c r="F22" s="256">
        <v>1</v>
      </c>
    </row>
    <row r="23" spans="1:6" x14ac:dyDescent="0.25">
      <c r="A23">
        <v>1</v>
      </c>
      <c r="B23" t="s">
        <v>982</v>
      </c>
      <c r="C23" s="93">
        <v>11121</v>
      </c>
      <c r="D23" t="s">
        <v>990</v>
      </c>
      <c r="E23">
        <v>300</v>
      </c>
      <c r="F23" s="256">
        <v>1</v>
      </c>
    </row>
    <row r="24" spans="1:6" x14ac:dyDescent="0.25">
      <c r="A24">
        <v>1</v>
      </c>
      <c r="B24" t="s">
        <v>982</v>
      </c>
      <c r="C24" s="93">
        <v>11122</v>
      </c>
      <c r="D24" t="s">
        <v>991</v>
      </c>
      <c r="E24">
        <v>300</v>
      </c>
      <c r="F24" s="256">
        <v>1</v>
      </c>
    </row>
    <row r="25" spans="1:6" x14ac:dyDescent="0.25">
      <c r="A25">
        <v>1</v>
      </c>
      <c r="B25" t="s">
        <v>982</v>
      </c>
      <c r="C25" s="93">
        <v>11123</v>
      </c>
      <c r="D25" t="s">
        <v>992</v>
      </c>
      <c r="E25">
        <v>300</v>
      </c>
      <c r="F25" s="256">
        <v>1</v>
      </c>
    </row>
    <row r="26" spans="1:6" x14ac:dyDescent="0.25">
      <c r="A26">
        <v>1</v>
      </c>
      <c r="B26" t="s">
        <v>982</v>
      </c>
      <c r="C26" s="93">
        <v>11124</v>
      </c>
      <c r="D26" t="s">
        <v>993</v>
      </c>
      <c r="E26">
        <v>300</v>
      </c>
      <c r="F26" s="256">
        <v>1</v>
      </c>
    </row>
    <row r="27" spans="1:6" x14ac:dyDescent="0.25">
      <c r="A27">
        <v>1</v>
      </c>
      <c r="B27" t="s">
        <v>982</v>
      </c>
      <c r="C27" s="93">
        <v>11125</v>
      </c>
      <c r="D27" t="s">
        <v>994</v>
      </c>
      <c r="E27">
        <v>300</v>
      </c>
      <c r="F27" s="256">
        <v>1</v>
      </c>
    </row>
    <row r="28" spans="1:6" x14ac:dyDescent="0.25">
      <c r="A28">
        <v>1</v>
      </c>
      <c r="B28" t="s">
        <v>982</v>
      </c>
      <c r="C28" s="93">
        <v>11126</v>
      </c>
      <c r="D28" t="s">
        <v>995</v>
      </c>
      <c r="E28">
        <v>300</v>
      </c>
      <c r="F28" s="256">
        <v>1</v>
      </c>
    </row>
    <row r="29" spans="1:6" x14ac:dyDescent="0.25">
      <c r="A29">
        <v>1</v>
      </c>
      <c r="B29" t="s">
        <v>982</v>
      </c>
      <c r="C29" s="93">
        <v>11127</v>
      </c>
      <c r="D29" t="s">
        <v>996</v>
      </c>
      <c r="E29">
        <v>300</v>
      </c>
      <c r="F29" s="256">
        <v>1</v>
      </c>
    </row>
    <row r="30" spans="1:6" x14ac:dyDescent="0.25">
      <c r="A30">
        <v>1</v>
      </c>
      <c r="B30" t="s">
        <v>982</v>
      </c>
      <c r="C30" s="93">
        <v>11128</v>
      </c>
      <c r="D30" t="s">
        <v>997</v>
      </c>
      <c r="E30">
        <v>300</v>
      </c>
      <c r="F30" s="256">
        <v>1</v>
      </c>
    </row>
    <row r="31" spans="1:6" x14ac:dyDescent="0.25">
      <c r="A31">
        <v>1</v>
      </c>
      <c r="B31" t="s">
        <v>982</v>
      </c>
      <c r="C31" s="93">
        <v>11129</v>
      </c>
      <c r="D31" t="s">
        <v>998</v>
      </c>
      <c r="E31">
        <v>300</v>
      </c>
      <c r="F31" s="256">
        <v>1</v>
      </c>
    </row>
    <row r="32" spans="1:6" x14ac:dyDescent="0.25">
      <c r="A32">
        <v>1</v>
      </c>
      <c r="B32" t="s">
        <v>982</v>
      </c>
      <c r="C32" s="93">
        <v>11130</v>
      </c>
      <c r="D32" t="s">
        <v>999</v>
      </c>
      <c r="E32">
        <v>300</v>
      </c>
      <c r="F32" s="256">
        <v>1</v>
      </c>
    </row>
    <row r="33" spans="1:6" x14ac:dyDescent="0.25">
      <c r="A33">
        <v>1</v>
      </c>
      <c r="B33" t="s">
        <v>982</v>
      </c>
      <c r="C33" s="93">
        <v>11131</v>
      </c>
      <c r="D33" t="s">
        <v>1000</v>
      </c>
      <c r="E33">
        <v>300</v>
      </c>
      <c r="F33" s="256">
        <v>1</v>
      </c>
    </row>
    <row r="34" spans="1:6" x14ac:dyDescent="0.25">
      <c r="A34">
        <v>1</v>
      </c>
      <c r="B34" t="s">
        <v>982</v>
      </c>
      <c r="C34" s="93">
        <v>11132</v>
      </c>
      <c r="D34" t="s">
        <v>1001</v>
      </c>
      <c r="E34">
        <v>290</v>
      </c>
      <c r="F34" s="256">
        <v>0</v>
      </c>
    </row>
    <row r="35" spans="1:6" x14ac:dyDescent="0.25">
      <c r="A35">
        <v>1</v>
      </c>
      <c r="B35" t="s">
        <v>982</v>
      </c>
      <c r="C35" s="93">
        <v>11133</v>
      </c>
      <c r="D35" t="s">
        <v>1002</v>
      </c>
      <c r="E35">
        <v>300</v>
      </c>
      <c r="F35" s="256">
        <v>1</v>
      </c>
    </row>
    <row r="36" spans="1:6" x14ac:dyDescent="0.25">
      <c r="A36">
        <v>1</v>
      </c>
      <c r="B36" t="s">
        <v>982</v>
      </c>
      <c r="C36" s="93">
        <v>11134</v>
      </c>
      <c r="D36" t="s">
        <v>1003</v>
      </c>
      <c r="E36">
        <v>300</v>
      </c>
      <c r="F36" s="256">
        <v>1</v>
      </c>
    </row>
    <row r="37" spans="1:6" x14ac:dyDescent="0.25">
      <c r="A37">
        <v>1</v>
      </c>
      <c r="B37" t="s">
        <v>982</v>
      </c>
      <c r="C37" s="93">
        <v>11135</v>
      </c>
      <c r="D37" t="s">
        <v>1004</v>
      </c>
      <c r="E37">
        <v>300</v>
      </c>
      <c r="F37" s="256">
        <v>1</v>
      </c>
    </row>
    <row r="38" spans="1:6" x14ac:dyDescent="0.25">
      <c r="A38">
        <v>1</v>
      </c>
      <c r="B38" t="s">
        <v>982</v>
      </c>
      <c r="C38" s="93">
        <v>11136</v>
      </c>
      <c r="D38" t="s">
        <v>1005</v>
      </c>
      <c r="E38">
        <v>300</v>
      </c>
      <c r="F38" s="256">
        <v>1</v>
      </c>
    </row>
    <row r="39" spans="1:6" x14ac:dyDescent="0.25">
      <c r="A39">
        <v>1</v>
      </c>
      <c r="B39" t="s">
        <v>982</v>
      </c>
      <c r="C39" s="93">
        <v>11137</v>
      </c>
      <c r="D39" t="s">
        <v>1006</v>
      </c>
      <c r="E39">
        <v>300</v>
      </c>
      <c r="F39" s="256">
        <v>1</v>
      </c>
    </row>
    <row r="40" spans="1:6" x14ac:dyDescent="0.25">
      <c r="A40">
        <v>1</v>
      </c>
      <c r="B40" t="s">
        <v>982</v>
      </c>
      <c r="C40" s="93">
        <v>11138</v>
      </c>
      <c r="D40" t="s">
        <v>1007</v>
      </c>
      <c r="E40">
        <v>300</v>
      </c>
      <c r="F40" s="256">
        <v>1</v>
      </c>
    </row>
    <row r="41" spans="1:6" x14ac:dyDescent="0.25">
      <c r="A41">
        <v>1</v>
      </c>
      <c r="B41" t="s">
        <v>982</v>
      </c>
      <c r="C41" s="93">
        <v>11139</v>
      </c>
      <c r="D41" t="s">
        <v>1008</v>
      </c>
      <c r="E41">
        <v>300</v>
      </c>
      <c r="F41" s="256">
        <v>1</v>
      </c>
    </row>
    <row r="42" spans="1:6" x14ac:dyDescent="0.25">
      <c r="A42">
        <v>1</v>
      </c>
      <c r="B42" t="s">
        <v>982</v>
      </c>
      <c r="C42" s="93">
        <v>11643</v>
      </c>
      <c r="D42" t="s">
        <v>1009</v>
      </c>
      <c r="E42">
        <v>300</v>
      </c>
      <c r="F42" s="256">
        <v>1</v>
      </c>
    </row>
    <row r="43" spans="1:6" x14ac:dyDescent="0.25">
      <c r="A43">
        <v>1</v>
      </c>
      <c r="B43" t="s">
        <v>982</v>
      </c>
      <c r="C43" s="93">
        <v>23736</v>
      </c>
      <c r="D43" t="s">
        <v>1010</v>
      </c>
      <c r="E43">
        <v>300</v>
      </c>
      <c r="F43" s="256">
        <v>1</v>
      </c>
    </row>
    <row r="44" spans="1:6" x14ac:dyDescent="0.25">
      <c r="A44">
        <v>1</v>
      </c>
      <c r="B44" t="s">
        <v>1011</v>
      </c>
      <c r="C44" s="93">
        <v>10716</v>
      </c>
      <c r="D44" t="s">
        <v>1012</v>
      </c>
      <c r="E44">
        <v>300</v>
      </c>
      <c r="F44" s="256">
        <v>1</v>
      </c>
    </row>
    <row r="45" spans="1:6" x14ac:dyDescent="0.25">
      <c r="A45">
        <v>1</v>
      </c>
      <c r="B45" t="s">
        <v>1011</v>
      </c>
      <c r="C45" s="93">
        <v>11173</v>
      </c>
      <c r="D45" t="s">
        <v>1015</v>
      </c>
      <c r="E45">
        <v>300</v>
      </c>
      <c r="F45" s="256">
        <v>1</v>
      </c>
    </row>
    <row r="46" spans="1:6" x14ac:dyDescent="0.25">
      <c r="A46">
        <v>1</v>
      </c>
      <c r="B46" t="s">
        <v>1011</v>
      </c>
      <c r="C46" s="93">
        <v>11174</v>
      </c>
      <c r="D46" t="s">
        <v>1016</v>
      </c>
      <c r="E46">
        <v>300</v>
      </c>
      <c r="F46" s="256">
        <v>1</v>
      </c>
    </row>
    <row r="47" spans="1:6" x14ac:dyDescent="0.25">
      <c r="A47">
        <v>1</v>
      </c>
      <c r="B47" t="s">
        <v>1011</v>
      </c>
      <c r="C47" s="93">
        <v>11175</v>
      </c>
      <c r="D47" t="s">
        <v>1017</v>
      </c>
      <c r="E47">
        <v>300</v>
      </c>
      <c r="F47" s="256">
        <v>1</v>
      </c>
    </row>
    <row r="48" spans="1:6" x14ac:dyDescent="0.25">
      <c r="A48">
        <v>1</v>
      </c>
      <c r="B48" t="s">
        <v>1011</v>
      </c>
      <c r="C48" s="93">
        <v>11176</v>
      </c>
      <c r="D48" t="s">
        <v>1018</v>
      </c>
      <c r="E48">
        <v>300</v>
      </c>
      <c r="F48" s="256">
        <v>1</v>
      </c>
    </row>
    <row r="49" spans="1:6" x14ac:dyDescent="0.25">
      <c r="A49">
        <v>1</v>
      </c>
      <c r="B49" t="s">
        <v>1011</v>
      </c>
      <c r="C49" s="93">
        <v>11177</v>
      </c>
      <c r="D49" t="s">
        <v>1019</v>
      </c>
      <c r="E49">
        <v>300</v>
      </c>
      <c r="F49" s="256">
        <v>1</v>
      </c>
    </row>
    <row r="50" spans="1:6" x14ac:dyDescent="0.25">
      <c r="A50">
        <v>1</v>
      </c>
      <c r="B50" t="s">
        <v>1011</v>
      </c>
      <c r="C50" s="93">
        <v>11178</v>
      </c>
      <c r="D50" t="s">
        <v>1020</v>
      </c>
      <c r="E50">
        <v>300</v>
      </c>
      <c r="F50" s="256">
        <v>1</v>
      </c>
    </row>
    <row r="51" spans="1:6" x14ac:dyDescent="0.25">
      <c r="A51">
        <v>1</v>
      </c>
      <c r="B51" t="s">
        <v>1011</v>
      </c>
      <c r="C51" s="93">
        <v>11179</v>
      </c>
      <c r="D51" t="s">
        <v>1021</v>
      </c>
      <c r="E51">
        <v>300</v>
      </c>
      <c r="F51" s="256">
        <v>1</v>
      </c>
    </row>
    <row r="52" spans="1:6" x14ac:dyDescent="0.25">
      <c r="A52">
        <v>1</v>
      </c>
      <c r="B52" t="s">
        <v>1011</v>
      </c>
      <c r="C52" s="93">
        <v>11180</v>
      </c>
      <c r="D52" t="s">
        <v>1022</v>
      </c>
      <c r="E52">
        <v>300</v>
      </c>
      <c r="F52" s="256">
        <v>1</v>
      </c>
    </row>
    <row r="53" spans="1:6" x14ac:dyDescent="0.25">
      <c r="A53">
        <v>1</v>
      </c>
      <c r="B53" t="s">
        <v>1011</v>
      </c>
      <c r="C53" s="93">
        <v>11181</v>
      </c>
      <c r="D53" t="s">
        <v>1023</v>
      </c>
      <c r="E53">
        <v>300</v>
      </c>
      <c r="F53" s="256">
        <v>1</v>
      </c>
    </row>
    <row r="54" spans="1:6" x14ac:dyDescent="0.25">
      <c r="A54">
        <v>1</v>
      </c>
      <c r="B54" t="s">
        <v>1011</v>
      </c>
      <c r="C54" s="93">
        <v>11182</v>
      </c>
      <c r="D54" t="s">
        <v>1024</v>
      </c>
      <c r="E54">
        <v>300</v>
      </c>
      <c r="F54" s="256">
        <v>1</v>
      </c>
    </row>
    <row r="55" spans="1:6" x14ac:dyDescent="0.25">
      <c r="A55">
        <v>1</v>
      </c>
      <c r="B55" t="s">
        <v>1011</v>
      </c>
      <c r="C55" s="93">
        <v>11183</v>
      </c>
      <c r="D55" t="s">
        <v>1025</v>
      </c>
      <c r="E55">
        <v>300</v>
      </c>
      <c r="F55" s="256">
        <v>1</v>
      </c>
    </row>
    <row r="56" spans="1:6" x14ac:dyDescent="0.25">
      <c r="A56">
        <v>1</v>
      </c>
      <c r="B56" t="s">
        <v>1011</v>
      </c>
      <c r="C56" s="93">
        <v>11453</v>
      </c>
      <c r="D56" t="s">
        <v>1026</v>
      </c>
      <c r="E56">
        <v>300</v>
      </c>
      <c r="F56" s="256">
        <v>1</v>
      </c>
    </row>
    <row r="57" spans="1:6" x14ac:dyDescent="0.25">
      <c r="A57">
        <v>1</v>
      </c>
      <c r="B57" t="s">
        <v>1011</v>
      </c>
      <c r="C57" s="93">
        <v>11625</v>
      </c>
      <c r="D57" t="s">
        <v>1027</v>
      </c>
      <c r="E57">
        <v>300</v>
      </c>
      <c r="F57" s="256">
        <v>1</v>
      </c>
    </row>
    <row r="58" spans="1:6" x14ac:dyDescent="0.25">
      <c r="A58">
        <v>1</v>
      </c>
      <c r="B58" t="s">
        <v>1011</v>
      </c>
      <c r="C58" s="93">
        <v>25017</v>
      </c>
      <c r="D58" t="s">
        <v>1028</v>
      </c>
      <c r="E58">
        <v>300</v>
      </c>
      <c r="F58" s="256">
        <v>1</v>
      </c>
    </row>
    <row r="59" spans="1:6" x14ac:dyDescent="0.25">
      <c r="A59">
        <v>1</v>
      </c>
      <c r="B59" t="s">
        <v>1030</v>
      </c>
      <c r="C59" s="93">
        <v>10717</v>
      </c>
      <c r="D59" t="s">
        <v>1031</v>
      </c>
      <c r="E59">
        <v>300</v>
      </c>
      <c r="F59" s="256">
        <v>1</v>
      </c>
    </row>
    <row r="60" spans="1:6" x14ac:dyDescent="0.25">
      <c r="A60">
        <v>1</v>
      </c>
      <c r="B60" t="s">
        <v>1030</v>
      </c>
      <c r="C60" s="93">
        <v>10718</v>
      </c>
      <c r="D60" t="s">
        <v>1032</v>
      </c>
      <c r="E60">
        <v>300</v>
      </c>
      <c r="F60" s="256">
        <v>1</v>
      </c>
    </row>
    <row r="61" spans="1:6" x14ac:dyDescent="0.25">
      <c r="A61">
        <v>1</v>
      </c>
      <c r="B61" t="s">
        <v>1030</v>
      </c>
      <c r="C61" s="93">
        <v>11184</v>
      </c>
      <c r="D61" t="s">
        <v>1033</v>
      </c>
      <c r="E61">
        <v>300</v>
      </c>
      <c r="F61" s="256">
        <v>1</v>
      </c>
    </row>
    <row r="62" spans="1:6" x14ac:dyDescent="0.25">
      <c r="A62">
        <v>1</v>
      </c>
      <c r="B62" t="s">
        <v>1030</v>
      </c>
      <c r="C62" s="93">
        <v>11185</v>
      </c>
      <c r="D62" t="s">
        <v>1034</v>
      </c>
      <c r="E62">
        <v>300</v>
      </c>
      <c r="F62" s="256">
        <v>1</v>
      </c>
    </row>
    <row r="63" spans="1:6" x14ac:dyDescent="0.25">
      <c r="A63">
        <v>1</v>
      </c>
      <c r="B63" t="s">
        <v>1030</v>
      </c>
      <c r="C63" s="93">
        <v>11186</v>
      </c>
      <c r="D63" t="s">
        <v>1035</v>
      </c>
      <c r="E63">
        <v>300</v>
      </c>
      <c r="F63" s="256">
        <v>1</v>
      </c>
    </row>
    <row r="64" spans="1:6" x14ac:dyDescent="0.25">
      <c r="A64">
        <v>1</v>
      </c>
      <c r="B64" t="s">
        <v>1030</v>
      </c>
      <c r="C64" s="93">
        <v>11187</v>
      </c>
      <c r="D64" t="s">
        <v>1036</v>
      </c>
      <c r="E64">
        <v>300</v>
      </c>
      <c r="F64" s="256">
        <v>1</v>
      </c>
    </row>
    <row r="65" spans="1:6" x14ac:dyDescent="0.25">
      <c r="A65">
        <v>1</v>
      </c>
      <c r="B65" t="s">
        <v>1030</v>
      </c>
      <c r="C65" s="93">
        <v>11188</v>
      </c>
      <c r="D65" t="s">
        <v>1037</v>
      </c>
      <c r="E65">
        <v>300</v>
      </c>
      <c r="F65" s="256">
        <v>1</v>
      </c>
    </row>
    <row r="66" spans="1:6" x14ac:dyDescent="0.25">
      <c r="A66">
        <v>1</v>
      </c>
      <c r="B66" t="s">
        <v>1030</v>
      </c>
      <c r="C66" s="93">
        <v>40744</v>
      </c>
      <c r="D66" t="s">
        <v>1038</v>
      </c>
      <c r="E66">
        <v>300</v>
      </c>
      <c r="F66" s="256">
        <v>1</v>
      </c>
    </row>
    <row r="67" spans="1:6" x14ac:dyDescent="0.25">
      <c r="A67">
        <v>1</v>
      </c>
      <c r="B67" t="s">
        <v>1030</v>
      </c>
      <c r="C67" s="93">
        <v>40745</v>
      </c>
      <c r="D67" t="s">
        <v>1040</v>
      </c>
      <c r="E67">
        <v>245</v>
      </c>
      <c r="F67" s="256">
        <v>0</v>
      </c>
    </row>
    <row r="68" spans="1:6" x14ac:dyDescent="0.25">
      <c r="A68">
        <v>1</v>
      </c>
      <c r="B68" t="s">
        <v>1041</v>
      </c>
      <c r="C68" s="93">
        <v>10715</v>
      </c>
      <c r="D68" t="s">
        <v>1042</v>
      </c>
      <c r="E68">
        <v>300</v>
      </c>
      <c r="F68" s="256">
        <v>1</v>
      </c>
    </row>
    <row r="69" spans="1:6" x14ac:dyDescent="0.25">
      <c r="A69">
        <v>1</v>
      </c>
      <c r="B69" t="s">
        <v>1041</v>
      </c>
      <c r="C69" s="93">
        <v>11166</v>
      </c>
      <c r="D69" t="s">
        <v>1043</v>
      </c>
      <c r="E69">
        <v>300</v>
      </c>
      <c r="F69" s="256">
        <v>1</v>
      </c>
    </row>
    <row r="70" spans="1:6" x14ac:dyDescent="0.25">
      <c r="A70">
        <v>1</v>
      </c>
      <c r="B70" t="s">
        <v>1041</v>
      </c>
      <c r="C70" s="93">
        <v>11167</v>
      </c>
      <c r="D70" t="s">
        <v>1044</v>
      </c>
      <c r="E70">
        <v>300</v>
      </c>
      <c r="F70" s="256">
        <v>1</v>
      </c>
    </row>
    <row r="71" spans="1:6" x14ac:dyDescent="0.25">
      <c r="A71">
        <v>1</v>
      </c>
      <c r="B71" t="s">
        <v>1041</v>
      </c>
      <c r="C71" s="93">
        <v>11169</v>
      </c>
      <c r="D71" t="s">
        <v>1045</v>
      </c>
      <c r="E71">
        <v>300</v>
      </c>
      <c r="F71" s="256">
        <v>1</v>
      </c>
    </row>
    <row r="72" spans="1:6" x14ac:dyDescent="0.25">
      <c r="A72">
        <v>1</v>
      </c>
      <c r="B72" t="s">
        <v>1041</v>
      </c>
      <c r="C72" s="93">
        <v>11170</v>
      </c>
      <c r="D72" t="s">
        <v>1046</v>
      </c>
      <c r="E72">
        <v>300</v>
      </c>
      <c r="F72" s="256">
        <v>1</v>
      </c>
    </row>
    <row r="73" spans="1:6" x14ac:dyDescent="0.25">
      <c r="A73">
        <v>1</v>
      </c>
      <c r="B73" t="s">
        <v>1041</v>
      </c>
      <c r="C73" s="93">
        <v>11171</v>
      </c>
      <c r="D73" t="s">
        <v>1047</v>
      </c>
      <c r="E73">
        <v>300</v>
      </c>
      <c r="F73" s="256">
        <v>1</v>
      </c>
    </row>
    <row r="74" spans="1:6" x14ac:dyDescent="0.25">
      <c r="A74">
        <v>1</v>
      </c>
      <c r="B74" t="s">
        <v>1041</v>
      </c>
      <c r="C74" s="93">
        <v>11172</v>
      </c>
      <c r="D74" t="s">
        <v>1048</v>
      </c>
      <c r="E74">
        <v>300</v>
      </c>
      <c r="F74" s="256">
        <v>1</v>
      </c>
    </row>
    <row r="75" spans="1:6" x14ac:dyDescent="0.25">
      <c r="A75">
        <v>1</v>
      </c>
      <c r="B75" t="s">
        <v>1041</v>
      </c>
      <c r="C75" s="93">
        <v>11452</v>
      </c>
      <c r="D75" t="s">
        <v>1049</v>
      </c>
      <c r="E75">
        <v>300</v>
      </c>
      <c r="F75" s="256">
        <v>1</v>
      </c>
    </row>
    <row r="76" spans="1:6" x14ac:dyDescent="0.25">
      <c r="A76">
        <v>1</v>
      </c>
      <c r="B76" t="s">
        <v>1050</v>
      </c>
      <c r="C76" s="93">
        <v>10719</v>
      </c>
      <c r="D76" t="s">
        <v>1051</v>
      </c>
      <c r="E76">
        <v>300</v>
      </c>
      <c r="F76" s="256">
        <v>1</v>
      </c>
    </row>
    <row r="77" spans="1:6" x14ac:dyDescent="0.25">
      <c r="A77">
        <v>1</v>
      </c>
      <c r="B77" t="s">
        <v>1050</v>
      </c>
      <c r="C77" s="93">
        <v>11203</v>
      </c>
      <c r="D77" t="s">
        <v>1053</v>
      </c>
      <c r="E77">
        <v>300</v>
      </c>
      <c r="F77" s="256">
        <v>1</v>
      </c>
    </row>
    <row r="78" spans="1:6" x14ac:dyDescent="0.25">
      <c r="A78">
        <v>1</v>
      </c>
      <c r="B78" t="s">
        <v>1050</v>
      </c>
      <c r="C78" s="93">
        <v>11204</v>
      </c>
      <c r="D78" t="s">
        <v>1054</v>
      </c>
      <c r="E78">
        <v>300</v>
      </c>
      <c r="F78" s="256">
        <v>1</v>
      </c>
    </row>
    <row r="79" spans="1:6" x14ac:dyDescent="0.25">
      <c r="A79">
        <v>1</v>
      </c>
      <c r="B79" t="s">
        <v>1050</v>
      </c>
      <c r="C79" s="93">
        <v>11205</v>
      </c>
      <c r="D79" t="s">
        <v>1055</v>
      </c>
      <c r="E79">
        <v>300</v>
      </c>
      <c r="F79" s="256">
        <v>1</v>
      </c>
    </row>
    <row r="80" spans="1:6" x14ac:dyDescent="0.25">
      <c r="A80">
        <v>1</v>
      </c>
      <c r="B80" t="s">
        <v>1050</v>
      </c>
      <c r="C80" s="93">
        <v>11206</v>
      </c>
      <c r="D80" t="s">
        <v>1056</v>
      </c>
      <c r="E80">
        <v>300</v>
      </c>
      <c r="F80" s="256">
        <v>1</v>
      </c>
    </row>
    <row r="81" spans="1:6" x14ac:dyDescent="0.25">
      <c r="A81">
        <v>1</v>
      </c>
      <c r="B81" t="s">
        <v>1050</v>
      </c>
      <c r="C81" s="93">
        <v>11207</v>
      </c>
      <c r="D81" t="s">
        <v>1057</v>
      </c>
      <c r="E81">
        <v>300</v>
      </c>
      <c r="F81" s="256">
        <v>1</v>
      </c>
    </row>
    <row r="82" spans="1:6" x14ac:dyDescent="0.25">
      <c r="A82">
        <v>1</v>
      </c>
      <c r="B82" t="s">
        <v>1050</v>
      </c>
      <c r="C82" s="93">
        <v>11208</v>
      </c>
      <c r="D82" t="s">
        <v>1058</v>
      </c>
      <c r="E82">
        <v>300</v>
      </c>
      <c r="F82" s="256">
        <v>1</v>
      </c>
    </row>
    <row r="83" spans="1:6" x14ac:dyDescent="0.25">
      <c r="A83">
        <v>1</v>
      </c>
      <c r="B83" t="s">
        <v>1059</v>
      </c>
      <c r="C83" s="93">
        <v>10672</v>
      </c>
      <c r="D83" t="s">
        <v>1060</v>
      </c>
      <c r="E83">
        <v>300</v>
      </c>
      <c r="F83" s="256">
        <v>1</v>
      </c>
    </row>
    <row r="84" spans="1:6" x14ac:dyDescent="0.25">
      <c r="A84">
        <v>1</v>
      </c>
      <c r="B84" t="s">
        <v>1059</v>
      </c>
      <c r="C84" s="93">
        <v>11146</v>
      </c>
      <c r="D84" t="s">
        <v>1061</v>
      </c>
      <c r="E84">
        <v>300</v>
      </c>
      <c r="F84" s="256">
        <v>1</v>
      </c>
    </row>
    <row r="85" spans="1:6" x14ac:dyDescent="0.25">
      <c r="A85">
        <v>1</v>
      </c>
      <c r="B85" t="s">
        <v>1059</v>
      </c>
      <c r="C85" s="93">
        <v>11147</v>
      </c>
      <c r="D85" t="s">
        <v>1062</v>
      </c>
      <c r="E85">
        <v>300</v>
      </c>
      <c r="F85" s="256">
        <v>1</v>
      </c>
    </row>
    <row r="86" spans="1:6" x14ac:dyDescent="0.25">
      <c r="A86">
        <v>1</v>
      </c>
      <c r="B86" t="s">
        <v>1059</v>
      </c>
      <c r="C86" s="93">
        <v>11148</v>
      </c>
      <c r="D86" t="s">
        <v>1063</v>
      </c>
      <c r="E86">
        <v>300</v>
      </c>
      <c r="F86" s="256">
        <v>1</v>
      </c>
    </row>
    <row r="87" spans="1:6" x14ac:dyDescent="0.25">
      <c r="A87">
        <v>1</v>
      </c>
      <c r="B87" t="s">
        <v>1059</v>
      </c>
      <c r="C87" s="93">
        <v>11149</v>
      </c>
      <c r="D87" t="s">
        <v>1064</v>
      </c>
      <c r="E87">
        <v>300</v>
      </c>
      <c r="F87" s="256">
        <v>1</v>
      </c>
    </row>
    <row r="88" spans="1:6" x14ac:dyDescent="0.25">
      <c r="A88">
        <v>1</v>
      </c>
      <c r="B88" t="s">
        <v>1059</v>
      </c>
      <c r="C88" s="93">
        <v>11150</v>
      </c>
      <c r="D88" t="s">
        <v>1065</v>
      </c>
      <c r="E88">
        <v>275</v>
      </c>
      <c r="F88" s="256">
        <v>0</v>
      </c>
    </row>
    <row r="89" spans="1:6" x14ac:dyDescent="0.25">
      <c r="A89">
        <v>1</v>
      </c>
      <c r="B89" t="s">
        <v>1059</v>
      </c>
      <c r="C89" s="93">
        <v>11151</v>
      </c>
      <c r="D89" t="s">
        <v>1066</v>
      </c>
      <c r="E89">
        <v>300</v>
      </c>
      <c r="F89" s="256">
        <v>1</v>
      </c>
    </row>
    <row r="90" spans="1:6" x14ac:dyDescent="0.25">
      <c r="A90">
        <v>1</v>
      </c>
      <c r="B90" t="s">
        <v>1059</v>
      </c>
      <c r="C90" s="93">
        <v>11152</v>
      </c>
      <c r="D90" t="s">
        <v>1067</v>
      </c>
      <c r="E90">
        <v>300</v>
      </c>
      <c r="F90" s="256">
        <v>1</v>
      </c>
    </row>
    <row r="91" spans="1:6" x14ac:dyDescent="0.25">
      <c r="A91">
        <v>1</v>
      </c>
      <c r="B91" t="s">
        <v>1059</v>
      </c>
      <c r="C91" s="93">
        <v>11153</v>
      </c>
      <c r="D91" t="s">
        <v>1068</v>
      </c>
      <c r="E91">
        <v>300</v>
      </c>
      <c r="F91" s="256">
        <v>1</v>
      </c>
    </row>
    <row r="92" spans="1:6" x14ac:dyDescent="0.25">
      <c r="A92">
        <v>1</v>
      </c>
      <c r="B92" t="s">
        <v>1059</v>
      </c>
      <c r="C92" s="93">
        <v>11154</v>
      </c>
      <c r="D92" t="s">
        <v>1069</v>
      </c>
      <c r="E92">
        <v>300</v>
      </c>
      <c r="F92" s="256">
        <v>1</v>
      </c>
    </row>
    <row r="93" spans="1:6" x14ac:dyDescent="0.25">
      <c r="A93">
        <v>1</v>
      </c>
      <c r="B93" t="s">
        <v>1059</v>
      </c>
      <c r="C93" s="93">
        <v>11155</v>
      </c>
      <c r="D93" t="s">
        <v>1070</v>
      </c>
      <c r="E93">
        <v>300</v>
      </c>
      <c r="F93" s="256">
        <v>1</v>
      </c>
    </row>
    <row r="94" spans="1:6" x14ac:dyDescent="0.25">
      <c r="A94">
        <v>1</v>
      </c>
      <c r="B94" t="s">
        <v>1059</v>
      </c>
      <c r="C94" s="93">
        <v>11156</v>
      </c>
      <c r="D94" t="s">
        <v>1071</v>
      </c>
      <c r="E94">
        <v>300</v>
      </c>
      <c r="F94" s="256">
        <v>1</v>
      </c>
    </row>
    <row r="95" spans="1:6" x14ac:dyDescent="0.25">
      <c r="A95">
        <v>1</v>
      </c>
      <c r="B95" t="s">
        <v>1059</v>
      </c>
      <c r="C95" s="93">
        <v>11157</v>
      </c>
      <c r="D95" t="s">
        <v>1072</v>
      </c>
      <c r="E95">
        <v>300</v>
      </c>
      <c r="F95" s="256">
        <v>1</v>
      </c>
    </row>
    <row r="96" spans="1:6" x14ac:dyDescent="0.25">
      <c r="A96">
        <v>1</v>
      </c>
      <c r="B96" t="s">
        <v>1073</v>
      </c>
      <c r="C96" s="93">
        <v>10714</v>
      </c>
      <c r="D96" t="s">
        <v>1074</v>
      </c>
      <c r="E96">
        <v>300</v>
      </c>
      <c r="F96" s="256">
        <v>1</v>
      </c>
    </row>
    <row r="97" spans="1:6" x14ac:dyDescent="0.25">
      <c r="A97">
        <v>1</v>
      </c>
      <c r="B97" t="s">
        <v>1073</v>
      </c>
      <c r="C97" s="93">
        <v>11140</v>
      </c>
      <c r="D97" t="s">
        <v>1075</v>
      </c>
      <c r="E97">
        <v>300</v>
      </c>
      <c r="F97" s="256">
        <v>1</v>
      </c>
    </row>
    <row r="98" spans="1:6" x14ac:dyDescent="0.25">
      <c r="A98">
        <v>1</v>
      </c>
      <c r="B98" t="s">
        <v>1073</v>
      </c>
      <c r="C98" s="93">
        <v>11141</v>
      </c>
      <c r="D98" t="s">
        <v>1076</v>
      </c>
      <c r="E98">
        <v>300</v>
      </c>
      <c r="F98" s="256">
        <v>1</v>
      </c>
    </row>
    <row r="99" spans="1:6" x14ac:dyDescent="0.25">
      <c r="A99">
        <v>1</v>
      </c>
      <c r="B99" t="s">
        <v>1073</v>
      </c>
      <c r="C99" s="93">
        <v>11142</v>
      </c>
      <c r="D99" t="s">
        <v>1077</v>
      </c>
      <c r="E99">
        <v>300</v>
      </c>
      <c r="F99" s="256">
        <v>1</v>
      </c>
    </row>
    <row r="100" spans="1:6" x14ac:dyDescent="0.25">
      <c r="A100">
        <v>1</v>
      </c>
      <c r="B100" t="s">
        <v>1073</v>
      </c>
      <c r="C100" s="93">
        <v>11143</v>
      </c>
      <c r="D100" t="s">
        <v>1078</v>
      </c>
      <c r="E100">
        <v>300</v>
      </c>
      <c r="F100" s="256">
        <v>1</v>
      </c>
    </row>
    <row r="101" spans="1:6" x14ac:dyDescent="0.25">
      <c r="A101">
        <v>1</v>
      </c>
      <c r="B101" t="s">
        <v>1073</v>
      </c>
      <c r="C101" s="93">
        <v>11144</v>
      </c>
      <c r="D101" t="s">
        <v>1079</v>
      </c>
      <c r="E101">
        <v>300</v>
      </c>
      <c r="F101" s="256">
        <v>1</v>
      </c>
    </row>
    <row r="102" spans="1:6" x14ac:dyDescent="0.25">
      <c r="A102">
        <v>1</v>
      </c>
      <c r="B102" t="s">
        <v>1073</v>
      </c>
      <c r="C102" s="93">
        <v>11145</v>
      </c>
      <c r="D102" t="s">
        <v>1080</v>
      </c>
      <c r="E102">
        <v>300</v>
      </c>
      <c r="F102" s="256">
        <v>1</v>
      </c>
    </row>
    <row r="103" spans="1:6" x14ac:dyDescent="0.25">
      <c r="A103">
        <v>1</v>
      </c>
      <c r="B103" t="s">
        <v>1073</v>
      </c>
      <c r="C103" s="93">
        <v>24956</v>
      </c>
      <c r="D103" t="s">
        <v>1081</v>
      </c>
      <c r="E103">
        <v>300</v>
      </c>
      <c r="F103" s="256">
        <v>1</v>
      </c>
    </row>
    <row r="104" spans="1:6" x14ac:dyDescent="0.25">
      <c r="A104">
        <v>2</v>
      </c>
      <c r="B104" t="s">
        <v>1082</v>
      </c>
      <c r="C104" s="93">
        <v>10722</v>
      </c>
      <c r="D104" t="s">
        <v>1083</v>
      </c>
      <c r="E104">
        <v>300</v>
      </c>
      <c r="F104" s="256">
        <v>1</v>
      </c>
    </row>
    <row r="105" spans="1:6" x14ac:dyDescent="0.25">
      <c r="A105">
        <v>2</v>
      </c>
      <c r="B105" t="s">
        <v>1082</v>
      </c>
      <c r="C105" s="93">
        <v>10723</v>
      </c>
      <c r="D105" t="s">
        <v>1084</v>
      </c>
      <c r="E105">
        <v>300</v>
      </c>
      <c r="F105" s="256">
        <v>1</v>
      </c>
    </row>
    <row r="106" spans="1:6" x14ac:dyDescent="0.25">
      <c r="A106">
        <v>2</v>
      </c>
      <c r="B106" t="s">
        <v>1082</v>
      </c>
      <c r="C106" s="93">
        <v>11238</v>
      </c>
      <c r="D106" t="s">
        <v>1085</v>
      </c>
      <c r="E106">
        <v>300</v>
      </c>
      <c r="F106" s="256">
        <v>1</v>
      </c>
    </row>
    <row r="107" spans="1:6" x14ac:dyDescent="0.25">
      <c r="A107">
        <v>2</v>
      </c>
      <c r="B107" t="s">
        <v>1082</v>
      </c>
      <c r="C107" s="93">
        <v>11239</v>
      </c>
      <c r="D107" t="s">
        <v>1086</v>
      </c>
      <c r="E107">
        <v>300</v>
      </c>
      <c r="F107" s="256">
        <v>1</v>
      </c>
    </row>
    <row r="108" spans="1:6" x14ac:dyDescent="0.25">
      <c r="A108">
        <v>2</v>
      </c>
      <c r="B108" t="s">
        <v>1082</v>
      </c>
      <c r="C108" s="93">
        <v>11240</v>
      </c>
      <c r="D108" t="s">
        <v>1087</v>
      </c>
      <c r="E108">
        <v>300</v>
      </c>
      <c r="F108" s="256">
        <v>1</v>
      </c>
    </row>
    <row r="109" spans="1:6" x14ac:dyDescent="0.25">
      <c r="A109">
        <v>2</v>
      </c>
      <c r="B109" t="s">
        <v>1082</v>
      </c>
      <c r="C109" s="93">
        <v>11241</v>
      </c>
      <c r="D109" t="s">
        <v>1088</v>
      </c>
      <c r="E109">
        <v>300</v>
      </c>
      <c r="F109" s="256">
        <v>1</v>
      </c>
    </row>
    <row r="110" spans="1:6" x14ac:dyDescent="0.25">
      <c r="A110">
        <v>2</v>
      </c>
      <c r="B110" t="s">
        <v>1082</v>
      </c>
      <c r="C110" s="93">
        <v>11242</v>
      </c>
      <c r="D110" t="s">
        <v>1089</v>
      </c>
      <c r="E110">
        <v>290</v>
      </c>
      <c r="F110" s="256">
        <v>0</v>
      </c>
    </row>
    <row r="111" spans="1:6" x14ac:dyDescent="0.25">
      <c r="A111">
        <v>2</v>
      </c>
      <c r="B111" t="s">
        <v>1082</v>
      </c>
      <c r="C111" s="93">
        <v>11243</v>
      </c>
      <c r="D111" t="s">
        <v>1090</v>
      </c>
      <c r="E111">
        <v>300</v>
      </c>
      <c r="F111" s="256">
        <v>1</v>
      </c>
    </row>
    <row r="112" spans="1:6" x14ac:dyDescent="0.25">
      <c r="A112">
        <v>2</v>
      </c>
      <c r="B112" t="s">
        <v>1082</v>
      </c>
      <c r="C112" s="93">
        <v>27443</v>
      </c>
      <c r="D112" t="s">
        <v>1091</v>
      </c>
      <c r="E112">
        <v>300</v>
      </c>
      <c r="F112" s="256">
        <v>1</v>
      </c>
    </row>
    <row r="113" spans="1:6" x14ac:dyDescent="0.25">
      <c r="A113">
        <v>2</v>
      </c>
      <c r="B113" t="s">
        <v>1093</v>
      </c>
      <c r="C113" s="93">
        <v>10676</v>
      </c>
      <c r="D113" t="s">
        <v>1094</v>
      </c>
      <c r="E113">
        <v>300</v>
      </c>
      <c r="F113" s="256">
        <v>1</v>
      </c>
    </row>
    <row r="114" spans="1:6" x14ac:dyDescent="0.25">
      <c r="A114">
        <v>2</v>
      </c>
      <c r="B114" t="s">
        <v>1093</v>
      </c>
      <c r="C114" s="93">
        <v>11251</v>
      </c>
      <c r="D114" t="s">
        <v>1096</v>
      </c>
      <c r="E114">
        <v>300</v>
      </c>
      <c r="F114" s="256">
        <v>1</v>
      </c>
    </row>
    <row r="115" spans="1:6" x14ac:dyDescent="0.25">
      <c r="A115">
        <v>2</v>
      </c>
      <c r="B115" t="s">
        <v>1093</v>
      </c>
      <c r="C115" s="93">
        <v>11252</v>
      </c>
      <c r="D115" t="s">
        <v>1097</v>
      </c>
      <c r="E115">
        <v>300</v>
      </c>
      <c r="F115" s="256">
        <v>1</v>
      </c>
    </row>
    <row r="116" spans="1:6" x14ac:dyDescent="0.25">
      <c r="A116">
        <v>2</v>
      </c>
      <c r="B116" t="s">
        <v>1093</v>
      </c>
      <c r="C116" s="93">
        <v>11253</v>
      </c>
      <c r="D116" t="s">
        <v>1098</v>
      </c>
      <c r="E116">
        <v>300</v>
      </c>
      <c r="F116" s="256">
        <v>1</v>
      </c>
    </row>
    <row r="117" spans="1:6" x14ac:dyDescent="0.25">
      <c r="A117">
        <v>2</v>
      </c>
      <c r="B117" t="s">
        <v>1093</v>
      </c>
      <c r="C117" s="93">
        <v>11254</v>
      </c>
      <c r="D117" t="s">
        <v>1099</v>
      </c>
      <c r="E117">
        <v>300</v>
      </c>
      <c r="F117" s="256">
        <v>1</v>
      </c>
    </row>
    <row r="118" spans="1:6" x14ac:dyDescent="0.25">
      <c r="A118">
        <v>2</v>
      </c>
      <c r="B118" t="s">
        <v>1093</v>
      </c>
      <c r="C118" s="93">
        <v>11255</v>
      </c>
      <c r="D118" t="s">
        <v>1100</v>
      </c>
      <c r="E118">
        <v>300</v>
      </c>
      <c r="F118" s="256">
        <v>1</v>
      </c>
    </row>
    <row r="119" spans="1:6" x14ac:dyDescent="0.25">
      <c r="A119">
        <v>2</v>
      </c>
      <c r="B119" t="s">
        <v>1093</v>
      </c>
      <c r="C119" s="93">
        <v>11256</v>
      </c>
      <c r="D119" t="s">
        <v>1101</v>
      </c>
      <c r="E119">
        <v>300</v>
      </c>
      <c r="F119" s="256">
        <v>1</v>
      </c>
    </row>
    <row r="120" spans="1:6" x14ac:dyDescent="0.25">
      <c r="A120">
        <v>2</v>
      </c>
      <c r="B120" t="s">
        <v>1093</v>
      </c>
      <c r="C120" s="93">
        <v>11257</v>
      </c>
      <c r="D120" t="s">
        <v>1102</v>
      </c>
      <c r="E120">
        <v>300</v>
      </c>
      <c r="F120" s="256">
        <v>1</v>
      </c>
    </row>
    <row r="121" spans="1:6" x14ac:dyDescent="0.25">
      <c r="A121">
        <v>2</v>
      </c>
      <c r="B121" t="s">
        <v>1093</v>
      </c>
      <c r="C121" s="93">
        <v>11455</v>
      </c>
      <c r="D121" t="s">
        <v>1103</v>
      </c>
      <c r="E121">
        <v>300</v>
      </c>
      <c r="F121" s="256">
        <v>1</v>
      </c>
    </row>
    <row r="122" spans="1:6" x14ac:dyDescent="0.25">
      <c r="A122">
        <v>2</v>
      </c>
      <c r="B122" t="s">
        <v>1104</v>
      </c>
      <c r="C122" s="93">
        <v>10727</v>
      </c>
      <c r="D122" t="s">
        <v>1105</v>
      </c>
      <c r="E122">
        <v>300</v>
      </c>
      <c r="F122" s="256">
        <v>1</v>
      </c>
    </row>
    <row r="123" spans="1:6" x14ac:dyDescent="0.25">
      <c r="A123">
        <v>2</v>
      </c>
      <c r="B123" t="s">
        <v>1104</v>
      </c>
      <c r="C123" s="93">
        <v>11264</v>
      </c>
      <c r="D123" t="s">
        <v>1106</v>
      </c>
      <c r="E123">
        <v>295</v>
      </c>
      <c r="F123" s="256">
        <v>0</v>
      </c>
    </row>
    <row r="124" spans="1:6" x14ac:dyDescent="0.25">
      <c r="A124">
        <v>2</v>
      </c>
      <c r="B124" t="s">
        <v>1104</v>
      </c>
      <c r="C124" s="93">
        <v>11265</v>
      </c>
      <c r="D124" t="s">
        <v>1107</v>
      </c>
      <c r="E124">
        <v>300</v>
      </c>
      <c r="F124" s="256">
        <v>1</v>
      </c>
    </row>
    <row r="125" spans="1:6" x14ac:dyDescent="0.25">
      <c r="A125">
        <v>2</v>
      </c>
      <c r="B125" t="s">
        <v>1104</v>
      </c>
      <c r="C125" s="93">
        <v>11266</v>
      </c>
      <c r="D125" t="s">
        <v>1108</v>
      </c>
      <c r="E125">
        <v>300</v>
      </c>
      <c r="F125" s="256">
        <v>1</v>
      </c>
    </row>
    <row r="126" spans="1:6" x14ac:dyDescent="0.25">
      <c r="A126">
        <v>2</v>
      </c>
      <c r="B126" t="s">
        <v>1104</v>
      </c>
      <c r="C126" s="93">
        <v>11267</v>
      </c>
      <c r="D126" t="s">
        <v>1109</v>
      </c>
      <c r="E126">
        <v>300</v>
      </c>
      <c r="F126" s="256">
        <v>1</v>
      </c>
    </row>
    <row r="127" spans="1:6" x14ac:dyDescent="0.25">
      <c r="A127">
        <v>2</v>
      </c>
      <c r="B127" t="s">
        <v>1104</v>
      </c>
      <c r="C127" s="93">
        <v>11268</v>
      </c>
      <c r="D127" t="s">
        <v>1110</v>
      </c>
      <c r="E127">
        <v>300</v>
      </c>
      <c r="F127" s="256">
        <v>1</v>
      </c>
    </row>
    <row r="128" spans="1:6" x14ac:dyDescent="0.25">
      <c r="A128">
        <v>2</v>
      </c>
      <c r="B128" t="s">
        <v>1104</v>
      </c>
      <c r="C128" s="93">
        <v>11269</v>
      </c>
      <c r="D128" t="s">
        <v>1111</v>
      </c>
      <c r="E128">
        <v>300</v>
      </c>
      <c r="F128" s="256">
        <v>1</v>
      </c>
    </row>
    <row r="129" spans="1:6" x14ac:dyDescent="0.25">
      <c r="A129">
        <v>2</v>
      </c>
      <c r="B129" t="s">
        <v>1104</v>
      </c>
      <c r="C129" s="93">
        <v>11270</v>
      </c>
      <c r="D129" t="s">
        <v>1112</v>
      </c>
      <c r="E129">
        <v>300</v>
      </c>
      <c r="F129" s="256">
        <v>1</v>
      </c>
    </row>
    <row r="130" spans="1:6" x14ac:dyDescent="0.25">
      <c r="A130">
        <v>2</v>
      </c>
      <c r="B130" t="s">
        <v>1104</v>
      </c>
      <c r="C130" s="93">
        <v>11271</v>
      </c>
      <c r="D130" t="s">
        <v>1113</v>
      </c>
      <c r="E130">
        <v>300</v>
      </c>
      <c r="F130" s="256">
        <v>1</v>
      </c>
    </row>
    <row r="131" spans="1:6" x14ac:dyDescent="0.25">
      <c r="A131">
        <v>2</v>
      </c>
      <c r="B131" t="s">
        <v>1104</v>
      </c>
      <c r="C131" s="93">
        <v>11272</v>
      </c>
      <c r="D131" t="s">
        <v>1114</v>
      </c>
      <c r="E131">
        <v>300</v>
      </c>
      <c r="F131" s="256">
        <v>1</v>
      </c>
    </row>
    <row r="132" spans="1:6" x14ac:dyDescent="0.25">
      <c r="A132">
        <v>2</v>
      </c>
      <c r="B132" t="s">
        <v>1104</v>
      </c>
      <c r="C132" s="93">
        <v>11457</v>
      </c>
      <c r="D132" t="s">
        <v>1115</v>
      </c>
      <c r="E132">
        <v>300</v>
      </c>
      <c r="F132" s="256">
        <v>1</v>
      </c>
    </row>
    <row r="133" spans="1:6" x14ac:dyDescent="0.25">
      <c r="A133">
        <v>2</v>
      </c>
      <c r="B133" t="s">
        <v>1116</v>
      </c>
      <c r="C133" s="93">
        <v>10724</v>
      </c>
      <c r="D133" t="s">
        <v>1117</v>
      </c>
      <c r="E133">
        <v>300</v>
      </c>
      <c r="F133" s="256">
        <v>1</v>
      </c>
    </row>
    <row r="134" spans="1:6" x14ac:dyDescent="0.25">
      <c r="A134">
        <v>2</v>
      </c>
      <c r="B134" t="s">
        <v>1116</v>
      </c>
      <c r="C134" s="93">
        <v>10725</v>
      </c>
      <c r="D134" t="s">
        <v>1118</v>
      </c>
      <c r="E134">
        <v>300</v>
      </c>
      <c r="F134" s="256">
        <v>1</v>
      </c>
    </row>
    <row r="135" spans="1:6" x14ac:dyDescent="0.25">
      <c r="A135">
        <v>2</v>
      </c>
      <c r="B135" t="s">
        <v>1116</v>
      </c>
      <c r="C135" s="93">
        <v>11244</v>
      </c>
      <c r="D135" t="s">
        <v>1119</v>
      </c>
      <c r="E135">
        <v>300</v>
      </c>
      <c r="F135" s="256">
        <v>1</v>
      </c>
    </row>
    <row r="136" spans="1:6" x14ac:dyDescent="0.25">
      <c r="A136">
        <v>2</v>
      </c>
      <c r="B136" t="s">
        <v>1116</v>
      </c>
      <c r="C136" s="93">
        <v>11245</v>
      </c>
      <c r="D136" t="s">
        <v>1120</v>
      </c>
      <c r="E136">
        <v>300</v>
      </c>
      <c r="F136" s="256">
        <v>1</v>
      </c>
    </row>
    <row r="137" spans="1:6" x14ac:dyDescent="0.25">
      <c r="A137">
        <v>2</v>
      </c>
      <c r="B137" t="s">
        <v>1116</v>
      </c>
      <c r="C137" s="93">
        <v>11246</v>
      </c>
      <c r="D137" t="s">
        <v>1121</v>
      </c>
      <c r="E137">
        <v>300</v>
      </c>
      <c r="F137" s="256">
        <v>1</v>
      </c>
    </row>
    <row r="138" spans="1:6" x14ac:dyDescent="0.25">
      <c r="A138">
        <v>2</v>
      </c>
      <c r="B138" t="s">
        <v>1116</v>
      </c>
      <c r="C138" s="93">
        <v>11247</v>
      </c>
      <c r="D138" t="s">
        <v>1122</v>
      </c>
      <c r="E138">
        <v>300</v>
      </c>
      <c r="F138" s="256">
        <v>1</v>
      </c>
    </row>
    <row r="139" spans="1:6" x14ac:dyDescent="0.25">
      <c r="A139">
        <v>2</v>
      </c>
      <c r="B139" t="s">
        <v>1116</v>
      </c>
      <c r="C139" s="93">
        <v>11248</v>
      </c>
      <c r="D139" t="s">
        <v>1123</v>
      </c>
      <c r="E139">
        <v>300</v>
      </c>
      <c r="F139" s="256">
        <v>1</v>
      </c>
    </row>
    <row r="140" spans="1:6" x14ac:dyDescent="0.25">
      <c r="A140">
        <v>2</v>
      </c>
      <c r="B140" t="s">
        <v>1116</v>
      </c>
      <c r="C140" s="93">
        <v>11249</v>
      </c>
      <c r="D140" t="s">
        <v>1124</v>
      </c>
      <c r="E140">
        <v>300</v>
      </c>
      <c r="F140" s="256">
        <v>1</v>
      </c>
    </row>
    <row r="141" spans="1:6" x14ac:dyDescent="0.25">
      <c r="A141">
        <v>2</v>
      </c>
      <c r="B141" t="s">
        <v>1116</v>
      </c>
      <c r="C141" s="93">
        <v>11250</v>
      </c>
      <c r="D141" t="s">
        <v>1125</v>
      </c>
      <c r="E141">
        <v>255</v>
      </c>
      <c r="F141" s="256">
        <v>0</v>
      </c>
    </row>
    <row r="142" spans="1:6" x14ac:dyDescent="0.25">
      <c r="A142">
        <v>2</v>
      </c>
      <c r="B142" t="s">
        <v>1126</v>
      </c>
      <c r="C142" s="93">
        <v>10673</v>
      </c>
      <c r="D142" t="s">
        <v>1127</v>
      </c>
      <c r="E142">
        <v>300</v>
      </c>
      <c r="F142" s="256">
        <v>1</v>
      </c>
    </row>
    <row r="143" spans="1:6" x14ac:dyDescent="0.25">
      <c r="A143">
        <v>2</v>
      </c>
      <c r="B143" t="s">
        <v>1126</v>
      </c>
      <c r="C143" s="93">
        <v>11158</v>
      </c>
      <c r="D143" t="s">
        <v>1128</v>
      </c>
      <c r="E143">
        <v>300</v>
      </c>
      <c r="F143" s="256">
        <v>1</v>
      </c>
    </row>
    <row r="144" spans="1:6" x14ac:dyDescent="0.25">
      <c r="A144">
        <v>2</v>
      </c>
      <c r="B144" t="s">
        <v>1126</v>
      </c>
      <c r="C144" s="93">
        <v>11159</v>
      </c>
      <c r="D144" t="s">
        <v>1129</v>
      </c>
      <c r="E144">
        <v>300</v>
      </c>
      <c r="F144" s="256">
        <v>1</v>
      </c>
    </row>
    <row r="145" spans="1:6" x14ac:dyDescent="0.25">
      <c r="A145">
        <v>2</v>
      </c>
      <c r="B145" t="s">
        <v>1126</v>
      </c>
      <c r="C145" s="93">
        <v>11160</v>
      </c>
      <c r="D145" t="s">
        <v>1130</v>
      </c>
      <c r="E145">
        <v>300</v>
      </c>
      <c r="F145" s="256">
        <v>1</v>
      </c>
    </row>
    <row r="146" spans="1:6" x14ac:dyDescent="0.25">
      <c r="A146">
        <v>2</v>
      </c>
      <c r="B146" t="s">
        <v>1126</v>
      </c>
      <c r="C146" s="93">
        <v>11161</v>
      </c>
      <c r="D146" t="s">
        <v>1131</v>
      </c>
      <c r="E146">
        <v>300</v>
      </c>
      <c r="F146" s="256">
        <v>1</v>
      </c>
    </row>
    <row r="147" spans="1:6" x14ac:dyDescent="0.25">
      <c r="A147">
        <v>2</v>
      </c>
      <c r="B147" t="s">
        <v>1126</v>
      </c>
      <c r="C147" s="93">
        <v>11162</v>
      </c>
      <c r="D147" t="s">
        <v>1132</v>
      </c>
      <c r="E147">
        <v>300</v>
      </c>
      <c r="F147" s="256">
        <v>1</v>
      </c>
    </row>
    <row r="148" spans="1:6" x14ac:dyDescent="0.25">
      <c r="A148">
        <v>2</v>
      </c>
      <c r="B148" t="s">
        <v>1126</v>
      </c>
      <c r="C148" s="93">
        <v>11163</v>
      </c>
      <c r="D148" t="s">
        <v>1133</v>
      </c>
      <c r="E148">
        <v>300</v>
      </c>
      <c r="F148" s="256">
        <v>1</v>
      </c>
    </row>
    <row r="149" spans="1:6" x14ac:dyDescent="0.25">
      <c r="A149">
        <v>2</v>
      </c>
      <c r="B149" t="s">
        <v>1126</v>
      </c>
      <c r="C149" s="93">
        <v>11164</v>
      </c>
      <c r="D149" t="s">
        <v>1134</v>
      </c>
      <c r="E149">
        <v>300</v>
      </c>
      <c r="F149" s="256">
        <v>1</v>
      </c>
    </row>
    <row r="150" spans="1:6" x14ac:dyDescent="0.25">
      <c r="A150">
        <v>2</v>
      </c>
      <c r="B150" t="s">
        <v>1126</v>
      </c>
      <c r="C150" s="93">
        <v>11165</v>
      </c>
      <c r="D150" t="s">
        <v>1135</v>
      </c>
      <c r="E150">
        <v>285</v>
      </c>
      <c r="F150" s="256">
        <v>0</v>
      </c>
    </row>
    <row r="151" spans="1:6" x14ac:dyDescent="0.25">
      <c r="A151">
        <v>3</v>
      </c>
      <c r="B151" t="s">
        <v>1136</v>
      </c>
      <c r="C151" s="93">
        <v>10721</v>
      </c>
      <c r="D151" t="s">
        <v>1137</v>
      </c>
      <c r="E151">
        <v>300</v>
      </c>
      <c r="F151" s="256">
        <v>1</v>
      </c>
    </row>
    <row r="152" spans="1:6" x14ac:dyDescent="0.25">
      <c r="A152">
        <v>3</v>
      </c>
      <c r="B152" t="s">
        <v>1136</v>
      </c>
      <c r="C152" s="93">
        <v>11228</v>
      </c>
      <c r="D152" t="s">
        <v>1138</v>
      </c>
      <c r="E152">
        <v>300</v>
      </c>
      <c r="F152" s="256">
        <v>1</v>
      </c>
    </row>
    <row r="153" spans="1:6" x14ac:dyDescent="0.25">
      <c r="A153">
        <v>3</v>
      </c>
      <c r="B153" t="s">
        <v>1136</v>
      </c>
      <c r="C153" s="93">
        <v>11229</v>
      </c>
      <c r="D153" t="s">
        <v>1139</v>
      </c>
      <c r="E153">
        <v>300</v>
      </c>
      <c r="F153" s="256">
        <v>1</v>
      </c>
    </row>
    <row r="154" spans="1:6" x14ac:dyDescent="0.25">
      <c r="A154">
        <v>3</v>
      </c>
      <c r="B154" t="s">
        <v>1136</v>
      </c>
      <c r="C154" s="93">
        <v>11230</v>
      </c>
      <c r="D154" t="s">
        <v>1140</v>
      </c>
      <c r="E154">
        <v>300</v>
      </c>
      <c r="F154" s="256">
        <v>1</v>
      </c>
    </row>
    <row r="155" spans="1:6" x14ac:dyDescent="0.25">
      <c r="A155">
        <v>3</v>
      </c>
      <c r="B155" t="s">
        <v>1136</v>
      </c>
      <c r="C155" s="93">
        <v>11231</v>
      </c>
      <c r="D155" t="s">
        <v>1141</v>
      </c>
      <c r="E155">
        <v>300</v>
      </c>
      <c r="F155" s="256">
        <v>1</v>
      </c>
    </row>
    <row r="156" spans="1:6" x14ac:dyDescent="0.25">
      <c r="A156">
        <v>3</v>
      </c>
      <c r="B156" t="s">
        <v>1136</v>
      </c>
      <c r="C156" s="93">
        <v>11232</v>
      </c>
      <c r="D156" t="s">
        <v>1142</v>
      </c>
      <c r="E156">
        <v>300</v>
      </c>
      <c r="F156" s="256">
        <v>1</v>
      </c>
    </row>
    <row r="157" spans="1:6" x14ac:dyDescent="0.25">
      <c r="A157">
        <v>3</v>
      </c>
      <c r="B157" t="s">
        <v>1136</v>
      </c>
      <c r="C157" s="93">
        <v>11233</v>
      </c>
      <c r="D157" t="s">
        <v>1143</v>
      </c>
      <c r="E157">
        <v>300</v>
      </c>
      <c r="F157" s="256">
        <v>1</v>
      </c>
    </row>
    <row r="158" spans="1:6" x14ac:dyDescent="0.25">
      <c r="A158">
        <v>3</v>
      </c>
      <c r="B158" t="s">
        <v>1136</v>
      </c>
      <c r="C158" s="93">
        <v>11234</v>
      </c>
      <c r="D158" t="s">
        <v>1144</v>
      </c>
      <c r="E158">
        <v>300</v>
      </c>
      <c r="F158" s="256">
        <v>1</v>
      </c>
    </row>
    <row r="159" spans="1:6" x14ac:dyDescent="0.25">
      <c r="A159">
        <v>3</v>
      </c>
      <c r="B159" t="s">
        <v>1136</v>
      </c>
      <c r="C159" s="93">
        <v>11235</v>
      </c>
      <c r="D159" t="s">
        <v>1145</v>
      </c>
      <c r="E159">
        <v>300</v>
      </c>
      <c r="F159" s="256">
        <v>1</v>
      </c>
    </row>
    <row r="160" spans="1:6" x14ac:dyDescent="0.25">
      <c r="A160">
        <v>3</v>
      </c>
      <c r="B160" t="s">
        <v>1136</v>
      </c>
      <c r="C160" s="93">
        <v>11236</v>
      </c>
      <c r="D160" t="s">
        <v>1146</v>
      </c>
      <c r="E160">
        <v>300</v>
      </c>
      <c r="F160" s="256">
        <v>1</v>
      </c>
    </row>
    <row r="161" spans="1:6" x14ac:dyDescent="0.25">
      <c r="A161">
        <v>3</v>
      </c>
      <c r="B161" t="s">
        <v>1136</v>
      </c>
      <c r="C161" s="93">
        <v>14135</v>
      </c>
      <c r="D161" t="s">
        <v>1147</v>
      </c>
      <c r="E161">
        <v>300</v>
      </c>
      <c r="F161" s="256">
        <v>1</v>
      </c>
    </row>
    <row r="162" spans="1:6" x14ac:dyDescent="0.25">
      <c r="A162">
        <v>3</v>
      </c>
      <c r="B162" t="s">
        <v>1136</v>
      </c>
      <c r="C162" s="93">
        <v>28010</v>
      </c>
      <c r="D162" t="s">
        <v>1148</v>
      </c>
      <c r="E162">
        <v>300</v>
      </c>
      <c r="F162" s="256">
        <v>1</v>
      </c>
    </row>
    <row r="163" spans="1:6" x14ac:dyDescent="0.25">
      <c r="A163">
        <v>3</v>
      </c>
      <c r="B163" t="s">
        <v>1149</v>
      </c>
      <c r="C163" s="93">
        <v>10694</v>
      </c>
      <c r="D163" t="s">
        <v>1150</v>
      </c>
      <c r="E163">
        <v>300</v>
      </c>
      <c r="F163" s="256">
        <v>1</v>
      </c>
    </row>
    <row r="164" spans="1:6" x14ac:dyDescent="0.25">
      <c r="A164">
        <v>3</v>
      </c>
      <c r="B164" t="s">
        <v>1149</v>
      </c>
      <c r="C164" s="93">
        <v>10802</v>
      </c>
      <c r="D164" t="s">
        <v>1151</v>
      </c>
      <c r="E164">
        <v>300</v>
      </c>
      <c r="F164" s="256">
        <v>1</v>
      </c>
    </row>
    <row r="165" spans="1:6" x14ac:dyDescent="0.25">
      <c r="A165">
        <v>3</v>
      </c>
      <c r="B165" t="s">
        <v>1149</v>
      </c>
      <c r="C165" s="93">
        <v>10803</v>
      </c>
      <c r="D165" t="s">
        <v>1152</v>
      </c>
      <c r="E165">
        <v>270</v>
      </c>
      <c r="F165" s="256">
        <v>0</v>
      </c>
    </row>
    <row r="166" spans="1:6" x14ac:dyDescent="0.25">
      <c r="A166">
        <v>3</v>
      </c>
      <c r="B166" t="s">
        <v>1149</v>
      </c>
      <c r="C166" s="93">
        <v>10804</v>
      </c>
      <c r="D166" t="s">
        <v>1153</v>
      </c>
      <c r="E166">
        <v>300</v>
      </c>
      <c r="F166" s="256">
        <v>1</v>
      </c>
    </row>
    <row r="167" spans="1:6" x14ac:dyDescent="0.25">
      <c r="A167">
        <v>3</v>
      </c>
      <c r="B167" t="s">
        <v>1149</v>
      </c>
      <c r="C167" s="93">
        <v>10805</v>
      </c>
      <c r="D167" t="s">
        <v>1154</v>
      </c>
      <c r="E167">
        <v>300</v>
      </c>
      <c r="F167" s="256">
        <v>1</v>
      </c>
    </row>
    <row r="168" spans="1:6" x14ac:dyDescent="0.25">
      <c r="A168">
        <v>3</v>
      </c>
      <c r="B168" t="s">
        <v>1149</v>
      </c>
      <c r="C168" s="93">
        <v>10806</v>
      </c>
      <c r="D168" t="s">
        <v>1155</v>
      </c>
      <c r="E168">
        <v>300</v>
      </c>
      <c r="F168" s="256">
        <v>1</v>
      </c>
    </row>
    <row r="169" spans="1:6" x14ac:dyDescent="0.25">
      <c r="A169">
        <v>3</v>
      </c>
      <c r="B169" t="s">
        <v>1149</v>
      </c>
      <c r="C169" s="93">
        <v>27974</v>
      </c>
      <c r="D169" t="s">
        <v>1156</v>
      </c>
      <c r="E169">
        <v>280</v>
      </c>
      <c r="F169" s="256">
        <v>0</v>
      </c>
    </row>
    <row r="170" spans="1:6" x14ac:dyDescent="0.25">
      <c r="A170">
        <v>3</v>
      </c>
      <c r="B170" t="s">
        <v>1149</v>
      </c>
      <c r="C170" s="93">
        <v>27975</v>
      </c>
      <c r="D170" t="s">
        <v>1157</v>
      </c>
      <c r="E170">
        <v>260</v>
      </c>
      <c r="F170" s="256">
        <v>0</v>
      </c>
    </row>
    <row r="171" spans="1:6" x14ac:dyDescent="0.25">
      <c r="A171">
        <v>3</v>
      </c>
      <c r="B171" t="s">
        <v>1158</v>
      </c>
      <c r="C171" s="93">
        <v>10675</v>
      </c>
      <c r="D171" t="s">
        <v>1159</v>
      </c>
      <c r="E171">
        <v>300</v>
      </c>
      <c r="F171" s="256">
        <v>1</v>
      </c>
    </row>
    <row r="172" spans="1:6" x14ac:dyDescent="0.25">
      <c r="A172">
        <v>3</v>
      </c>
      <c r="B172" t="s">
        <v>1158</v>
      </c>
      <c r="C172" s="93">
        <v>11209</v>
      </c>
      <c r="D172" t="s">
        <v>1160</v>
      </c>
      <c r="E172">
        <v>300</v>
      </c>
      <c r="F172" s="256">
        <v>1</v>
      </c>
    </row>
    <row r="173" spans="1:6" x14ac:dyDescent="0.25">
      <c r="A173">
        <v>3</v>
      </c>
      <c r="B173" t="s">
        <v>1158</v>
      </c>
      <c r="C173" s="93">
        <v>11210</v>
      </c>
      <c r="D173" t="s">
        <v>1161</v>
      </c>
      <c r="E173">
        <v>300</v>
      </c>
      <c r="F173" s="256">
        <v>1</v>
      </c>
    </row>
    <row r="174" spans="1:6" x14ac:dyDescent="0.25">
      <c r="A174">
        <v>3</v>
      </c>
      <c r="B174" t="s">
        <v>1158</v>
      </c>
      <c r="C174" s="93">
        <v>11211</v>
      </c>
      <c r="D174" t="s">
        <v>1162</v>
      </c>
      <c r="E174">
        <v>300</v>
      </c>
      <c r="F174" s="256">
        <v>1</v>
      </c>
    </row>
    <row r="175" spans="1:6" x14ac:dyDescent="0.25">
      <c r="A175">
        <v>3</v>
      </c>
      <c r="B175" t="s">
        <v>1158</v>
      </c>
      <c r="C175" s="93">
        <v>11212</v>
      </c>
      <c r="D175" t="s">
        <v>1163</v>
      </c>
      <c r="E175">
        <v>300</v>
      </c>
      <c r="F175" s="256">
        <v>1</v>
      </c>
    </row>
    <row r="176" spans="1:6" x14ac:dyDescent="0.25">
      <c r="A176">
        <v>3</v>
      </c>
      <c r="B176" t="s">
        <v>1158</v>
      </c>
      <c r="C176" s="93">
        <v>11213</v>
      </c>
      <c r="D176" t="s">
        <v>1164</v>
      </c>
      <c r="E176">
        <v>300</v>
      </c>
      <c r="F176" s="256">
        <v>1</v>
      </c>
    </row>
    <row r="177" spans="1:6" x14ac:dyDescent="0.25">
      <c r="A177">
        <v>3</v>
      </c>
      <c r="B177" t="s">
        <v>1158</v>
      </c>
      <c r="C177" s="93">
        <v>11214</v>
      </c>
      <c r="D177" t="s">
        <v>1165</v>
      </c>
      <c r="E177">
        <v>300</v>
      </c>
      <c r="F177" s="256">
        <v>1</v>
      </c>
    </row>
    <row r="178" spans="1:6" x14ac:dyDescent="0.25">
      <c r="A178">
        <v>3</v>
      </c>
      <c r="B178" t="s">
        <v>1158</v>
      </c>
      <c r="C178" s="93">
        <v>11215</v>
      </c>
      <c r="D178" t="s">
        <v>1166</v>
      </c>
      <c r="E178">
        <v>300</v>
      </c>
      <c r="F178" s="256">
        <v>1</v>
      </c>
    </row>
    <row r="179" spans="1:6" x14ac:dyDescent="0.25">
      <c r="A179">
        <v>3</v>
      </c>
      <c r="B179" t="s">
        <v>1158</v>
      </c>
      <c r="C179" s="93">
        <v>11216</v>
      </c>
      <c r="D179" t="s">
        <v>1167</v>
      </c>
      <c r="E179">
        <v>300</v>
      </c>
      <c r="F179" s="256">
        <v>1</v>
      </c>
    </row>
    <row r="180" spans="1:6" x14ac:dyDescent="0.25">
      <c r="A180">
        <v>3</v>
      </c>
      <c r="B180" t="s">
        <v>1158</v>
      </c>
      <c r="C180" s="93">
        <v>11217</v>
      </c>
      <c r="D180" t="s">
        <v>1168</v>
      </c>
      <c r="E180">
        <v>300</v>
      </c>
      <c r="F180" s="256">
        <v>1</v>
      </c>
    </row>
    <row r="181" spans="1:6" x14ac:dyDescent="0.25">
      <c r="A181">
        <v>3</v>
      </c>
      <c r="B181" t="s">
        <v>1158</v>
      </c>
      <c r="C181" s="93">
        <v>11218</v>
      </c>
      <c r="D181" t="s">
        <v>1169</v>
      </c>
      <c r="E181">
        <v>295</v>
      </c>
      <c r="F181" s="256">
        <v>0</v>
      </c>
    </row>
    <row r="182" spans="1:6" x14ac:dyDescent="0.25">
      <c r="A182">
        <v>3</v>
      </c>
      <c r="B182" t="s">
        <v>1158</v>
      </c>
      <c r="C182" s="93">
        <v>11219</v>
      </c>
      <c r="D182" t="s">
        <v>1170</v>
      </c>
      <c r="E182">
        <v>290</v>
      </c>
      <c r="F182" s="256">
        <v>0</v>
      </c>
    </row>
    <row r="183" spans="1:6" x14ac:dyDescent="0.25">
      <c r="A183">
        <v>3</v>
      </c>
      <c r="B183" t="s">
        <v>1158</v>
      </c>
      <c r="C183" s="93">
        <v>11220</v>
      </c>
      <c r="D183" t="s">
        <v>1171</v>
      </c>
      <c r="E183">
        <v>300</v>
      </c>
      <c r="F183" s="256">
        <v>1</v>
      </c>
    </row>
    <row r="184" spans="1:6" x14ac:dyDescent="0.25">
      <c r="A184">
        <v>3</v>
      </c>
      <c r="B184" t="s">
        <v>1158</v>
      </c>
      <c r="C184" s="93">
        <v>40749</v>
      </c>
      <c r="D184" t="s">
        <v>1172</v>
      </c>
      <c r="E184">
        <v>300</v>
      </c>
      <c r="F184" s="256">
        <v>1</v>
      </c>
    </row>
    <row r="185" spans="1:6" x14ac:dyDescent="0.25">
      <c r="A185">
        <v>3</v>
      </c>
      <c r="B185" t="s">
        <v>1173</v>
      </c>
      <c r="C185" s="93">
        <v>10726</v>
      </c>
      <c r="D185" t="s">
        <v>1174</v>
      </c>
      <c r="E185">
        <v>300</v>
      </c>
      <c r="F185" s="256">
        <v>1</v>
      </c>
    </row>
    <row r="186" spans="1:6" x14ac:dyDescent="0.25">
      <c r="A186">
        <v>3</v>
      </c>
      <c r="B186" t="s">
        <v>1173</v>
      </c>
      <c r="C186" s="93">
        <v>11258</v>
      </c>
      <c r="D186" t="s">
        <v>1175</v>
      </c>
      <c r="E186">
        <v>300</v>
      </c>
      <c r="F186" s="256">
        <v>1</v>
      </c>
    </row>
    <row r="187" spans="1:6" x14ac:dyDescent="0.25">
      <c r="A187">
        <v>3</v>
      </c>
      <c r="B187" t="s">
        <v>1173</v>
      </c>
      <c r="C187" s="93">
        <v>11259</v>
      </c>
      <c r="D187" t="s">
        <v>1176</v>
      </c>
      <c r="E187">
        <v>300</v>
      </c>
      <c r="F187" s="256">
        <v>1</v>
      </c>
    </row>
    <row r="188" spans="1:6" x14ac:dyDescent="0.25">
      <c r="A188">
        <v>3</v>
      </c>
      <c r="B188" t="s">
        <v>1173</v>
      </c>
      <c r="C188" s="93">
        <v>11260</v>
      </c>
      <c r="D188" t="s">
        <v>1177</v>
      </c>
      <c r="E188">
        <v>300</v>
      </c>
      <c r="F188" s="256">
        <v>1</v>
      </c>
    </row>
    <row r="189" spans="1:6" x14ac:dyDescent="0.25">
      <c r="A189">
        <v>3</v>
      </c>
      <c r="B189" t="s">
        <v>1173</v>
      </c>
      <c r="C189" s="93">
        <v>11261</v>
      </c>
      <c r="D189" t="s">
        <v>1178</v>
      </c>
      <c r="E189">
        <v>300</v>
      </c>
      <c r="F189" s="256">
        <v>1</v>
      </c>
    </row>
    <row r="190" spans="1:6" x14ac:dyDescent="0.25">
      <c r="A190">
        <v>3</v>
      </c>
      <c r="B190" t="s">
        <v>1173</v>
      </c>
      <c r="C190" s="93">
        <v>11262</v>
      </c>
      <c r="D190" t="s">
        <v>1179</v>
      </c>
      <c r="E190">
        <v>300</v>
      </c>
      <c r="F190" s="256">
        <v>1</v>
      </c>
    </row>
    <row r="191" spans="1:6" x14ac:dyDescent="0.25">
      <c r="A191">
        <v>3</v>
      </c>
      <c r="B191" t="s">
        <v>1173</v>
      </c>
      <c r="C191" s="93">
        <v>11263</v>
      </c>
      <c r="D191" t="s">
        <v>1180</v>
      </c>
      <c r="E191">
        <v>300</v>
      </c>
      <c r="F191" s="256">
        <v>1</v>
      </c>
    </row>
    <row r="192" spans="1:6" x14ac:dyDescent="0.25">
      <c r="A192">
        <v>3</v>
      </c>
      <c r="B192" t="s">
        <v>1173</v>
      </c>
      <c r="C192" s="93">
        <v>11456</v>
      </c>
      <c r="D192" t="s">
        <v>1181</v>
      </c>
      <c r="E192">
        <v>300</v>
      </c>
      <c r="F192" s="256">
        <v>1</v>
      </c>
    </row>
    <row r="193" spans="1:6" x14ac:dyDescent="0.25">
      <c r="A193">
        <v>3</v>
      </c>
      <c r="B193" t="s">
        <v>1173</v>
      </c>
      <c r="C193" s="93">
        <v>11631</v>
      </c>
      <c r="D193" t="s">
        <v>1182</v>
      </c>
      <c r="E193">
        <v>300</v>
      </c>
      <c r="F193" s="256">
        <v>1</v>
      </c>
    </row>
    <row r="194" spans="1:6" x14ac:dyDescent="0.25">
      <c r="A194">
        <v>3</v>
      </c>
      <c r="B194" t="s">
        <v>1173</v>
      </c>
      <c r="C194" s="93">
        <v>27978</v>
      </c>
      <c r="D194" t="s">
        <v>1183</v>
      </c>
      <c r="E194">
        <v>300</v>
      </c>
      <c r="F194" s="256">
        <v>1</v>
      </c>
    </row>
    <row r="195" spans="1:6" x14ac:dyDescent="0.25">
      <c r="A195">
        <v>3</v>
      </c>
      <c r="B195" t="s">
        <v>1173</v>
      </c>
      <c r="C195" s="93">
        <v>27979</v>
      </c>
      <c r="D195" t="s">
        <v>1184</v>
      </c>
      <c r="E195">
        <v>300</v>
      </c>
      <c r="F195" s="256">
        <v>1</v>
      </c>
    </row>
    <row r="196" spans="1:6" x14ac:dyDescent="0.25">
      <c r="A196">
        <v>3</v>
      </c>
      <c r="B196" t="s">
        <v>1173</v>
      </c>
      <c r="C196" s="93">
        <v>27980</v>
      </c>
      <c r="D196" t="s">
        <v>1185</v>
      </c>
      <c r="E196">
        <v>300</v>
      </c>
      <c r="F196" s="256">
        <v>1</v>
      </c>
    </row>
    <row r="197" spans="1:6" x14ac:dyDescent="0.25">
      <c r="A197">
        <v>3</v>
      </c>
      <c r="B197" t="s">
        <v>1186</v>
      </c>
      <c r="C197" s="93">
        <v>10720</v>
      </c>
      <c r="D197" t="s">
        <v>1187</v>
      </c>
      <c r="E197">
        <v>290</v>
      </c>
      <c r="F197" s="256">
        <v>0</v>
      </c>
    </row>
    <row r="198" spans="1:6" x14ac:dyDescent="0.25">
      <c r="A198">
        <v>3</v>
      </c>
      <c r="B198" t="s">
        <v>1186</v>
      </c>
      <c r="C198" s="93">
        <v>11221</v>
      </c>
      <c r="D198" t="s">
        <v>1188</v>
      </c>
      <c r="E198">
        <v>300</v>
      </c>
      <c r="F198" s="256">
        <v>1</v>
      </c>
    </row>
    <row r="199" spans="1:6" x14ac:dyDescent="0.25">
      <c r="A199">
        <v>3</v>
      </c>
      <c r="B199" t="s">
        <v>1186</v>
      </c>
      <c r="C199" s="93">
        <v>11222</v>
      </c>
      <c r="D199" t="s">
        <v>1189</v>
      </c>
      <c r="E199">
        <v>300</v>
      </c>
      <c r="F199" s="256">
        <v>1</v>
      </c>
    </row>
    <row r="200" spans="1:6" x14ac:dyDescent="0.25">
      <c r="A200">
        <v>3</v>
      </c>
      <c r="B200" t="s">
        <v>1186</v>
      </c>
      <c r="C200" s="93">
        <v>11223</v>
      </c>
      <c r="D200" t="s">
        <v>1190</v>
      </c>
      <c r="E200">
        <v>300</v>
      </c>
      <c r="F200" s="256">
        <v>1</v>
      </c>
    </row>
    <row r="201" spans="1:6" x14ac:dyDescent="0.25">
      <c r="A201">
        <v>3</v>
      </c>
      <c r="B201" t="s">
        <v>1186</v>
      </c>
      <c r="C201" s="93">
        <v>11224</v>
      </c>
      <c r="D201" t="s">
        <v>1191</v>
      </c>
      <c r="E201">
        <v>300</v>
      </c>
      <c r="F201" s="256">
        <v>1</v>
      </c>
    </row>
    <row r="202" spans="1:6" x14ac:dyDescent="0.25">
      <c r="A202">
        <v>3</v>
      </c>
      <c r="B202" t="s">
        <v>1186</v>
      </c>
      <c r="C202" s="93">
        <v>11225</v>
      </c>
      <c r="D202" t="s">
        <v>1192</v>
      </c>
      <c r="E202">
        <v>285</v>
      </c>
      <c r="F202" s="256">
        <v>0</v>
      </c>
    </row>
    <row r="203" spans="1:6" x14ac:dyDescent="0.25">
      <c r="A203">
        <v>3</v>
      </c>
      <c r="B203" t="s">
        <v>1186</v>
      </c>
      <c r="C203" s="93">
        <v>11226</v>
      </c>
      <c r="D203" t="s">
        <v>1193</v>
      </c>
      <c r="E203">
        <v>300</v>
      </c>
      <c r="F203" s="256">
        <v>1</v>
      </c>
    </row>
    <row r="204" spans="1:6" x14ac:dyDescent="0.25">
      <c r="A204">
        <v>3</v>
      </c>
      <c r="B204" t="s">
        <v>1186</v>
      </c>
      <c r="C204" s="93">
        <v>11227</v>
      </c>
      <c r="D204" t="s">
        <v>1194</v>
      </c>
      <c r="E204">
        <v>300</v>
      </c>
      <c r="F204" s="256">
        <v>1</v>
      </c>
    </row>
    <row r="205" spans="1:6" x14ac:dyDescent="0.25">
      <c r="A205">
        <v>4</v>
      </c>
      <c r="B205" t="s">
        <v>1195</v>
      </c>
      <c r="C205" s="93">
        <v>10698</v>
      </c>
      <c r="D205" t="s">
        <v>1196</v>
      </c>
      <c r="E205">
        <v>300</v>
      </c>
      <c r="F205" s="256">
        <v>1</v>
      </c>
    </row>
    <row r="206" spans="1:6" x14ac:dyDescent="0.25">
      <c r="A206">
        <v>4</v>
      </c>
      <c r="B206" t="s">
        <v>1195</v>
      </c>
      <c r="C206" s="93">
        <v>10863</v>
      </c>
      <c r="D206" t="s">
        <v>1197</v>
      </c>
      <c r="E206">
        <v>300</v>
      </c>
      <c r="F206" s="256">
        <v>1</v>
      </c>
    </row>
    <row r="207" spans="1:6" x14ac:dyDescent="0.25">
      <c r="A207">
        <v>4</v>
      </c>
      <c r="B207" t="s">
        <v>1195</v>
      </c>
      <c r="C207" s="93">
        <v>10864</v>
      </c>
      <c r="D207" t="s">
        <v>1198</v>
      </c>
      <c r="E207">
        <v>300</v>
      </c>
      <c r="F207" s="256">
        <v>1</v>
      </c>
    </row>
    <row r="208" spans="1:6" x14ac:dyDescent="0.25">
      <c r="A208">
        <v>4</v>
      </c>
      <c r="B208" t="s">
        <v>1195</v>
      </c>
      <c r="C208" s="93">
        <v>10865</v>
      </c>
      <c r="D208" t="s">
        <v>1199</v>
      </c>
      <c r="E208">
        <v>300</v>
      </c>
      <c r="F208" s="256">
        <v>1</v>
      </c>
    </row>
    <row r="209" spans="1:6" x14ac:dyDescent="0.25">
      <c r="A209">
        <v>4</v>
      </c>
      <c r="B209" t="s">
        <v>1200</v>
      </c>
      <c r="C209" s="93">
        <v>10686</v>
      </c>
      <c r="D209" t="s">
        <v>1201</v>
      </c>
      <c r="E209">
        <v>300</v>
      </c>
      <c r="F209" s="256">
        <v>1</v>
      </c>
    </row>
    <row r="210" spans="1:6" x14ac:dyDescent="0.25">
      <c r="A210">
        <v>4</v>
      </c>
      <c r="B210" t="s">
        <v>1200</v>
      </c>
      <c r="C210" s="93">
        <v>10756</v>
      </c>
      <c r="D210" t="s">
        <v>1202</v>
      </c>
      <c r="E210">
        <v>300</v>
      </c>
      <c r="F210" s="256">
        <v>1</v>
      </c>
    </row>
    <row r="211" spans="1:6" x14ac:dyDescent="0.25">
      <c r="A211">
        <v>4</v>
      </c>
      <c r="B211" t="s">
        <v>1200</v>
      </c>
      <c r="C211" s="93">
        <v>10757</v>
      </c>
      <c r="D211" t="s">
        <v>1203</v>
      </c>
      <c r="E211">
        <v>280</v>
      </c>
      <c r="F211" s="256">
        <v>0</v>
      </c>
    </row>
    <row r="212" spans="1:6" x14ac:dyDescent="0.25">
      <c r="A212">
        <v>4</v>
      </c>
      <c r="B212" t="s">
        <v>1200</v>
      </c>
      <c r="C212" s="93">
        <v>10758</v>
      </c>
      <c r="D212" t="s">
        <v>1204</v>
      </c>
      <c r="E212">
        <v>300</v>
      </c>
      <c r="F212" s="256">
        <v>1</v>
      </c>
    </row>
    <row r="213" spans="1:6" x14ac:dyDescent="0.25">
      <c r="A213">
        <v>4</v>
      </c>
      <c r="B213" t="s">
        <v>1200</v>
      </c>
      <c r="C213" s="93">
        <v>10759</v>
      </c>
      <c r="D213" t="s">
        <v>1205</v>
      </c>
      <c r="E213">
        <v>300</v>
      </c>
      <c r="F213" s="256">
        <v>1</v>
      </c>
    </row>
    <row r="214" spans="1:6" x14ac:dyDescent="0.25">
      <c r="A214">
        <v>4</v>
      </c>
      <c r="B214" t="s">
        <v>1200</v>
      </c>
      <c r="C214" s="93">
        <v>10760</v>
      </c>
      <c r="D214" t="s">
        <v>1206</v>
      </c>
      <c r="E214">
        <v>270</v>
      </c>
      <c r="F214" s="256">
        <v>0</v>
      </c>
    </row>
    <row r="215" spans="1:6" x14ac:dyDescent="0.25">
      <c r="A215">
        <v>4</v>
      </c>
      <c r="B215" t="s">
        <v>1200</v>
      </c>
      <c r="C215" s="93">
        <v>13815</v>
      </c>
      <c r="D215" t="s">
        <v>3824</v>
      </c>
      <c r="E215">
        <v>-45</v>
      </c>
      <c r="F215" s="256">
        <v>0</v>
      </c>
    </row>
    <row r="216" spans="1:6" x14ac:dyDescent="0.25">
      <c r="A216">
        <v>4</v>
      </c>
      <c r="B216" t="s">
        <v>1200</v>
      </c>
      <c r="C216" s="93">
        <v>28875</v>
      </c>
      <c r="D216" t="s">
        <v>1207</v>
      </c>
      <c r="E216">
        <v>300</v>
      </c>
      <c r="F216" s="256">
        <v>1</v>
      </c>
    </row>
    <row r="217" spans="1:6" x14ac:dyDescent="0.25">
      <c r="A217">
        <v>4</v>
      </c>
      <c r="B217" t="s">
        <v>1208</v>
      </c>
      <c r="C217" s="93">
        <v>10687</v>
      </c>
      <c r="D217" t="s">
        <v>1209</v>
      </c>
      <c r="E217">
        <v>295</v>
      </c>
      <c r="F217" s="256">
        <v>0</v>
      </c>
    </row>
    <row r="218" spans="1:6" x14ac:dyDescent="0.25">
      <c r="A218">
        <v>4</v>
      </c>
      <c r="B218" t="s">
        <v>1208</v>
      </c>
      <c r="C218" s="93">
        <v>10761</v>
      </c>
      <c r="D218" t="s">
        <v>1210</v>
      </c>
      <c r="E218">
        <v>300</v>
      </c>
      <c r="F218" s="256">
        <v>1</v>
      </c>
    </row>
    <row r="219" spans="1:6" x14ac:dyDescent="0.25">
      <c r="A219">
        <v>4</v>
      </c>
      <c r="B219" t="s">
        <v>1208</v>
      </c>
      <c r="C219" s="93">
        <v>10762</v>
      </c>
      <c r="D219" t="s">
        <v>1211</v>
      </c>
      <c r="E219">
        <v>295</v>
      </c>
      <c r="F219" s="256">
        <v>0</v>
      </c>
    </row>
    <row r="220" spans="1:6" x14ac:dyDescent="0.25">
      <c r="A220">
        <v>4</v>
      </c>
      <c r="B220" t="s">
        <v>1208</v>
      </c>
      <c r="C220" s="93">
        <v>10763</v>
      </c>
      <c r="D220" t="s">
        <v>1212</v>
      </c>
      <c r="E220">
        <v>300</v>
      </c>
      <c r="F220" s="256">
        <v>1</v>
      </c>
    </row>
    <row r="221" spans="1:6" x14ac:dyDescent="0.25">
      <c r="A221">
        <v>4</v>
      </c>
      <c r="B221" t="s">
        <v>1208</v>
      </c>
      <c r="C221" s="93">
        <v>10764</v>
      </c>
      <c r="D221" t="s">
        <v>1213</v>
      </c>
      <c r="E221">
        <v>300</v>
      </c>
      <c r="F221" s="256">
        <v>1</v>
      </c>
    </row>
    <row r="222" spans="1:6" x14ac:dyDescent="0.25">
      <c r="A222">
        <v>4</v>
      </c>
      <c r="B222" t="s">
        <v>1208</v>
      </c>
      <c r="C222" s="93">
        <v>10765</v>
      </c>
      <c r="D222" t="s">
        <v>1214</v>
      </c>
      <c r="E222">
        <v>300</v>
      </c>
      <c r="F222" s="256">
        <v>1</v>
      </c>
    </row>
    <row r="223" spans="1:6" x14ac:dyDescent="0.25">
      <c r="A223">
        <v>4</v>
      </c>
      <c r="B223" t="s">
        <v>1208</v>
      </c>
      <c r="C223" s="93">
        <v>10766</v>
      </c>
      <c r="D223" t="s">
        <v>1215</v>
      </c>
      <c r="E223">
        <v>300</v>
      </c>
      <c r="F223" s="256">
        <v>1</v>
      </c>
    </row>
    <row r="224" spans="1:6" x14ac:dyDescent="0.25">
      <c r="A224">
        <v>4</v>
      </c>
      <c r="B224" t="s">
        <v>1208</v>
      </c>
      <c r="C224" s="93">
        <v>10767</v>
      </c>
      <c r="D224" t="s">
        <v>1216</v>
      </c>
      <c r="E224">
        <v>300</v>
      </c>
      <c r="F224" s="256">
        <v>1</v>
      </c>
    </row>
    <row r="225" spans="1:6" x14ac:dyDescent="0.25">
      <c r="A225">
        <v>4</v>
      </c>
      <c r="B225" t="s">
        <v>1217</v>
      </c>
      <c r="C225" s="93">
        <v>10660</v>
      </c>
      <c r="D225" t="s">
        <v>1218</v>
      </c>
      <c r="E225">
        <v>300</v>
      </c>
      <c r="F225" s="256">
        <v>1</v>
      </c>
    </row>
    <row r="226" spans="1:6" x14ac:dyDescent="0.25">
      <c r="A226">
        <v>4</v>
      </c>
      <c r="B226" t="s">
        <v>1217</v>
      </c>
      <c r="C226" s="93">
        <v>10688</v>
      </c>
      <c r="D226" t="s">
        <v>1219</v>
      </c>
      <c r="E226">
        <v>300</v>
      </c>
      <c r="F226" s="256">
        <v>1</v>
      </c>
    </row>
    <row r="227" spans="1:6" x14ac:dyDescent="0.25">
      <c r="A227">
        <v>4</v>
      </c>
      <c r="B227" t="s">
        <v>1217</v>
      </c>
      <c r="C227" s="93">
        <v>10768</v>
      </c>
      <c r="D227" t="s">
        <v>1221</v>
      </c>
      <c r="E227">
        <v>300</v>
      </c>
      <c r="F227" s="256">
        <v>1</v>
      </c>
    </row>
    <row r="228" spans="1:6" x14ac:dyDescent="0.25">
      <c r="A228">
        <v>4</v>
      </c>
      <c r="B228" t="s">
        <v>1217</v>
      </c>
      <c r="C228" s="93">
        <v>10769</v>
      </c>
      <c r="D228" t="s">
        <v>1222</v>
      </c>
      <c r="E228">
        <v>300</v>
      </c>
      <c r="F228" s="256">
        <v>1</v>
      </c>
    </row>
    <row r="229" spans="1:6" x14ac:dyDescent="0.25">
      <c r="A229">
        <v>4</v>
      </c>
      <c r="B229" t="s">
        <v>1217</v>
      </c>
      <c r="C229" s="93">
        <v>10770</v>
      </c>
      <c r="D229" t="s">
        <v>1223</v>
      </c>
      <c r="E229">
        <v>280</v>
      </c>
      <c r="F229" s="256">
        <v>0</v>
      </c>
    </row>
    <row r="230" spans="1:6" x14ac:dyDescent="0.25">
      <c r="A230">
        <v>4</v>
      </c>
      <c r="B230" t="s">
        <v>1217</v>
      </c>
      <c r="C230" s="93">
        <v>10771</v>
      </c>
      <c r="D230" t="s">
        <v>1224</v>
      </c>
      <c r="E230">
        <v>300</v>
      </c>
      <c r="F230" s="256">
        <v>1</v>
      </c>
    </row>
    <row r="231" spans="1:6" x14ac:dyDescent="0.25">
      <c r="A231">
        <v>4</v>
      </c>
      <c r="B231" t="s">
        <v>1217</v>
      </c>
      <c r="C231" s="93">
        <v>10772</v>
      </c>
      <c r="D231" t="s">
        <v>1225</v>
      </c>
      <c r="E231">
        <v>300</v>
      </c>
      <c r="F231" s="256">
        <v>1</v>
      </c>
    </row>
    <row r="232" spans="1:6" x14ac:dyDescent="0.25">
      <c r="A232">
        <v>4</v>
      </c>
      <c r="B232" t="s">
        <v>1217</v>
      </c>
      <c r="C232" s="93">
        <v>10773</v>
      </c>
      <c r="D232" t="s">
        <v>1226</v>
      </c>
      <c r="E232">
        <v>300</v>
      </c>
      <c r="F232" s="256">
        <v>1</v>
      </c>
    </row>
    <row r="233" spans="1:6" x14ac:dyDescent="0.25">
      <c r="A233">
        <v>4</v>
      </c>
      <c r="B233" t="s">
        <v>1217</v>
      </c>
      <c r="C233" s="93">
        <v>10774</v>
      </c>
      <c r="D233" t="s">
        <v>1227</v>
      </c>
      <c r="E233">
        <v>300</v>
      </c>
      <c r="F233" s="256">
        <v>1</v>
      </c>
    </row>
    <row r="234" spans="1:6" x14ac:dyDescent="0.25">
      <c r="A234">
        <v>4</v>
      </c>
      <c r="B234" t="s">
        <v>1217</v>
      </c>
      <c r="C234" s="93">
        <v>10775</v>
      </c>
      <c r="D234" t="s">
        <v>1228</v>
      </c>
      <c r="E234">
        <v>300</v>
      </c>
      <c r="F234" s="256">
        <v>1</v>
      </c>
    </row>
    <row r="235" spans="1:6" x14ac:dyDescent="0.25">
      <c r="A235">
        <v>4</v>
      </c>
      <c r="B235" t="s">
        <v>1217</v>
      </c>
      <c r="C235" s="93">
        <v>10776</v>
      </c>
      <c r="D235" t="s">
        <v>1229</v>
      </c>
      <c r="E235">
        <v>300</v>
      </c>
      <c r="F235" s="256">
        <v>1</v>
      </c>
    </row>
    <row r="236" spans="1:6" x14ac:dyDescent="0.25">
      <c r="A236">
        <v>4</v>
      </c>
      <c r="B236" t="s">
        <v>1217</v>
      </c>
      <c r="C236" s="93">
        <v>10777</v>
      </c>
      <c r="D236" t="s">
        <v>1230</v>
      </c>
      <c r="E236">
        <v>300</v>
      </c>
      <c r="F236" s="256">
        <v>1</v>
      </c>
    </row>
    <row r="237" spans="1:6" x14ac:dyDescent="0.25">
      <c r="A237">
        <v>4</v>
      </c>
      <c r="B237" t="s">
        <v>1217</v>
      </c>
      <c r="C237" s="93">
        <v>10778</v>
      </c>
      <c r="D237" t="s">
        <v>1231</v>
      </c>
      <c r="E237">
        <v>300</v>
      </c>
      <c r="F237" s="256">
        <v>1</v>
      </c>
    </row>
    <row r="238" spans="1:6" x14ac:dyDescent="0.25">
      <c r="A238">
        <v>4</v>
      </c>
      <c r="B238" t="s">
        <v>1217</v>
      </c>
      <c r="C238" s="93">
        <v>10779</v>
      </c>
      <c r="D238" t="s">
        <v>1232</v>
      </c>
      <c r="E238">
        <v>300</v>
      </c>
      <c r="F238" s="256">
        <v>1</v>
      </c>
    </row>
    <row r="239" spans="1:6" x14ac:dyDescent="0.25">
      <c r="A239">
        <v>4</v>
      </c>
      <c r="B239" t="s">
        <v>1217</v>
      </c>
      <c r="C239" s="93">
        <v>10780</v>
      </c>
      <c r="D239" t="s">
        <v>1233</v>
      </c>
      <c r="E239">
        <v>300</v>
      </c>
      <c r="F239" s="256">
        <v>1</v>
      </c>
    </row>
    <row r="240" spans="1:6" x14ac:dyDescent="0.25">
      <c r="A240">
        <v>4</v>
      </c>
      <c r="B240" t="s">
        <v>1217</v>
      </c>
      <c r="C240" s="93">
        <v>10781</v>
      </c>
      <c r="D240" t="s">
        <v>1234</v>
      </c>
      <c r="E240">
        <v>300</v>
      </c>
      <c r="F240" s="256">
        <v>1</v>
      </c>
    </row>
    <row r="241" spans="1:6" x14ac:dyDescent="0.25">
      <c r="A241">
        <v>4</v>
      </c>
      <c r="B241" t="s">
        <v>1235</v>
      </c>
      <c r="C241" s="93">
        <v>10690</v>
      </c>
      <c r="D241" t="s">
        <v>1236</v>
      </c>
      <c r="E241">
        <v>300</v>
      </c>
      <c r="F241" s="256">
        <v>1</v>
      </c>
    </row>
    <row r="242" spans="1:6" x14ac:dyDescent="0.25">
      <c r="A242">
        <v>4</v>
      </c>
      <c r="B242" t="s">
        <v>1235</v>
      </c>
      <c r="C242" s="93">
        <v>10691</v>
      </c>
      <c r="D242" t="s">
        <v>1237</v>
      </c>
      <c r="E242">
        <v>300</v>
      </c>
      <c r="F242" s="256">
        <v>1</v>
      </c>
    </row>
    <row r="243" spans="1:6" x14ac:dyDescent="0.25">
      <c r="A243">
        <v>4</v>
      </c>
      <c r="B243" t="s">
        <v>1235</v>
      </c>
      <c r="C243" s="93">
        <v>10789</v>
      </c>
      <c r="D243" t="s">
        <v>1238</v>
      </c>
      <c r="E243">
        <v>300</v>
      </c>
      <c r="F243" s="256">
        <v>1</v>
      </c>
    </row>
    <row r="244" spans="1:6" x14ac:dyDescent="0.25">
      <c r="A244">
        <v>4</v>
      </c>
      <c r="B244" t="s">
        <v>1235</v>
      </c>
      <c r="C244" s="93">
        <v>10790</v>
      </c>
      <c r="D244" t="s">
        <v>1239</v>
      </c>
      <c r="E244">
        <v>300</v>
      </c>
      <c r="F244" s="256">
        <v>1</v>
      </c>
    </row>
    <row r="245" spans="1:6" x14ac:dyDescent="0.25">
      <c r="A245">
        <v>4</v>
      </c>
      <c r="B245" t="s">
        <v>1235</v>
      </c>
      <c r="C245" s="93">
        <v>10791</v>
      </c>
      <c r="D245" t="s">
        <v>1240</v>
      </c>
      <c r="E245">
        <v>300</v>
      </c>
      <c r="F245" s="256">
        <v>1</v>
      </c>
    </row>
    <row r="246" spans="1:6" x14ac:dyDescent="0.25">
      <c r="A246">
        <v>4</v>
      </c>
      <c r="B246" t="s">
        <v>1235</v>
      </c>
      <c r="C246" s="93">
        <v>10792</v>
      </c>
      <c r="D246" t="s">
        <v>1241</v>
      </c>
      <c r="E246">
        <v>300</v>
      </c>
      <c r="F246" s="256">
        <v>1</v>
      </c>
    </row>
    <row r="247" spans="1:6" x14ac:dyDescent="0.25">
      <c r="A247">
        <v>4</v>
      </c>
      <c r="B247" t="s">
        <v>1235</v>
      </c>
      <c r="C247" s="93">
        <v>10793</v>
      </c>
      <c r="D247" t="s">
        <v>1242</v>
      </c>
      <c r="E247">
        <v>300</v>
      </c>
      <c r="F247" s="256">
        <v>1</v>
      </c>
    </row>
    <row r="248" spans="1:6" x14ac:dyDescent="0.25">
      <c r="A248">
        <v>4</v>
      </c>
      <c r="B248" t="s">
        <v>1235</v>
      </c>
      <c r="C248" s="93">
        <v>10794</v>
      </c>
      <c r="D248" t="s">
        <v>1243</v>
      </c>
      <c r="E248">
        <v>300</v>
      </c>
      <c r="F248" s="256">
        <v>1</v>
      </c>
    </row>
    <row r="249" spans="1:6" x14ac:dyDescent="0.25">
      <c r="A249">
        <v>4</v>
      </c>
      <c r="B249" t="s">
        <v>1235</v>
      </c>
      <c r="C249" s="93">
        <v>10795</v>
      </c>
      <c r="D249" t="s">
        <v>1244</v>
      </c>
      <c r="E249">
        <v>300</v>
      </c>
      <c r="F249" s="256">
        <v>1</v>
      </c>
    </row>
    <row r="250" spans="1:6" x14ac:dyDescent="0.25">
      <c r="A250">
        <v>4</v>
      </c>
      <c r="B250" t="s">
        <v>1235</v>
      </c>
      <c r="C250" s="93">
        <v>10796</v>
      </c>
      <c r="D250" t="s">
        <v>1245</v>
      </c>
      <c r="E250">
        <v>300</v>
      </c>
      <c r="F250" s="256">
        <v>1</v>
      </c>
    </row>
    <row r="251" spans="1:6" x14ac:dyDescent="0.25">
      <c r="A251">
        <v>4</v>
      </c>
      <c r="B251" t="s">
        <v>1235</v>
      </c>
      <c r="C251" s="93">
        <v>10797</v>
      </c>
      <c r="D251" t="s">
        <v>1246</v>
      </c>
      <c r="E251">
        <v>300</v>
      </c>
      <c r="F251" s="256">
        <v>1</v>
      </c>
    </row>
    <row r="252" spans="1:6" x14ac:dyDescent="0.25">
      <c r="A252">
        <v>4</v>
      </c>
      <c r="B252" t="s">
        <v>1247</v>
      </c>
      <c r="C252" s="93">
        <v>10661</v>
      </c>
      <c r="D252" t="s">
        <v>1248</v>
      </c>
      <c r="E252">
        <v>300</v>
      </c>
      <c r="F252" s="256">
        <v>1</v>
      </c>
    </row>
    <row r="253" spans="1:6" x14ac:dyDescent="0.25">
      <c r="A253">
        <v>4</v>
      </c>
      <c r="B253" t="s">
        <v>1247</v>
      </c>
      <c r="C253" s="93">
        <v>10695</v>
      </c>
      <c r="D253" t="s">
        <v>1249</v>
      </c>
      <c r="E253">
        <v>300</v>
      </c>
      <c r="F253" s="256">
        <v>1</v>
      </c>
    </row>
    <row r="254" spans="1:6" x14ac:dyDescent="0.25">
      <c r="A254">
        <v>4</v>
      </c>
      <c r="B254" t="s">
        <v>1247</v>
      </c>
      <c r="C254" s="93">
        <v>10807</v>
      </c>
      <c r="D254" t="s">
        <v>1250</v>
      </c>
      <c r="E254">
        <v>300</v>
      </c>
      <c r="F254" s="256">
        <v>1</v>
      </c>
    </row>
    <row r="255" spans="1:6" x14ac:dyDescent="0.25">
      <c r="A255">
        <v>4</v>
      </c>
      <c r="B255" t="s">
        <v>1247</v>
      </c>
      <c r="C255" s="93">
        <v>10808</v>
      </c>
      <c r="D255" t="s">
        <v>1251</v>
      </c>
      <c r="E255">
        <v>300</v>
      </c>
      <c r="F255" s="256">
        <v>1</v>
      </c>
    </row>
    <row r="256" spans="1:6" x14ac:dyDescent="0.25">
      <c r="A256">
        <v>4</v>
      </c>
      <c r="B256" t="s">
        <v>1247</v>
      </c>
      <c r="C256" s="93">
        <v>10809</v>
      </c>
      <c r="D256" t="s">
        <v>1252</v>
      </c>
      <c r="E256">
        <v>300</v>
      </c>
      <c r="F256" s="256">
        <v>1</v>
      </c>
    </row>
    <row r="257" spans="1:6" x14ac:dyDescent="0.25">
      <c r="A257">
        <v>4</v>
      </c>
      <c r="B257" t="s">
        <v>1247</v>
      </c>
      <c r="C257" s="93">
        <v>10810</v>
      </c>
      <c r="D257" t="s">
        <v>1253</v>
      </c>
      <c r="E257">
        <v>300</v>
      </c>
      <c r="F257" s="256">
        <v>1</v>
      </c>
    </row>
    <row r="258" spans="1:6" x14ac:dyDescent="0.25">
      <c r="A258">
        <v>4</v>
      </c>
      <c r="B258" t="s">
        <v>1247</v>
      </c>
      <c r="C258" s="93">
        <v>10811</v>
      </c>
      <c r="D258" t="s">
        <v>1254</v>
      </c>
      <c r="E258">
        <v>300</v>
      </c>
      <c r="F258" s="256">
        <v>1</v>
      </c>
    </row>
    <row r="259" spans="1:6" x14ac:dyDescent="0.25">
      <c r="A259">
        <v>4</v>
      </c>
      <c r="B259" t="s">
        <v>1247</v>
      </c>
      <c r="C259" s="93">
        <v>10812</v>
      </c>
      <c r="D259" t="s">
        <v>1255</v>
      </c>
      <c r="E259">
        <v>300</v>
      </c>
      <c r="F259" s="256">
        <v>1</v>
      </c>
    </row>
    <row r="260" spans="1:6" x14ac:dyDescent="0.25">
      <c r="A260">
        <v>4</v>
      </c>
      <c r="B260" t="s">
        <v>1247</v>
      </c>
      <c r="C260" s="93">
        <v>10813</v>
      </c>
      <c r="D260" t="s">
        <v>1256</v>
      </c>
      <c r="E260">
        <v>270</v>
      </c>
      <c r="F260" s="256">
        <v>0</v>
      </c>
    </row>
    <row r="261" spans="1:6" x14ac:dyDescent="0.25">
      <c r="A261">
        <v>4</v>
      </c>
      <c r="B261" t="s">
        <v>1247</v>
      </c>
      <c r="C261" s="93">
        <v>10814</v>
      </c>
      <c r="D261" t="s">
        <v>1257</v>
      </c>
      <c r="E261">
        <v>300</v>
      </c>
      <c r="F261" s="256">
        <v>1</v>
      </c>
    </row>
    <row r="262" spans="1:6" x14ac:dyDescent="0.25">
      <c r="A262">
        <v>4</v>
      </c>
      <c r="B262" t="s">
        <v>1247</v>
      </c>
      <c r="C262" s="93">
        <v>10815</v>
      </c>
      <c r="D262" t="s">
        <v>1258</v>
      </c>
      <c r="E262">
        <v>300</v>
      </c>
      <c r="F262" s="256">
        <v>1</v>
      </c>
    </row>
    <row r="263" spans="1:6" x14ac:dyDescent="0.25">
      <c r="A263">
        <v>4</v>
      </c>
      <c r="B263" t="s">
        <v>1247</v>
      </c>
      <c r="C263" s="93">
        <v>10816</v>
      </c>
      <c r="D263" t="s">
        <v>1259</v>
      </c>
      <c r="E263">
        <v>300</v>
      </c>
      <c r="F263" s="256">
        <v>1</v>
      </c>
    </row>
    <row r="264" spans="1:6" x14ac:dyDescent="0.25">
      <c r="A264">
        <v>4</v>
      </c>
      <c r="B264" t="s">
        <v>1260</v>
      </c>
      <c r="C264" s="93">
        <v>10692</v>
      </c>
      <c r="D264" t="s">
        <v>1261</v>
      </c>
      <c r="E264">
        <v>300</v>
      </c>
      <c r="F264" s="256">
        <v>1</v>
      </c>
    </row>
    <row r="265" spans="1:6" x14ac:dyDescent="0.25">
      <c r="A265">
        <v>4</v>
      </c>
      <c r="B265" t="s">
        <v>1260</v>
      </c>
      <c r="C265" s="93">
        <v>10693</v>
      </c>
      <c r="D265" t="s">
        <v>1262</v>
      </c>
      <c r="E265">
        <v>300</v>
      </c>
      <c r="F265" s="256">
        <v>1</v>
      </c>
    </row>
    <row r="266" spans="1:6" x14ac:dyDescent="0.25">
      <c r="A266">
        <v>4</v>
      </c>
      <c r="B266" t="s">
        <v>1260</v>
      </c>
      <c r="C266" s="93">
        <v>10798</v>
      </c>
      <c r="D266" t="s">
        <v>1263</v>
      </c>
      <c r="E266">
        <v>300</v>
      </c>
      <c r="F266" s="256">
        <v>1</v>
      </c>
    </row>
    <row r="267" spans="1:6" x14ac:dyDescent="0.25">
      <c r="A267">
        <v>4</v>
      </c>
      <c r="B267" t="s">
        <v>1260</v>
      </c>
      <c r="C267" s="93">
        <v>10799</v>
      </c>
      <c r="D267" t="s">
        <v>1264</v>
      </c>
      <c r="E267">
        <v>300</v>
      </c>
      <c r="F267" s="256">
        <v>1</v>
      </c>
    </row>
    <row r="268" spans="1:6" x14ac:dyDescent="0.25">
      <c r="A268">
        <v>4</v>
      </c>
      <c r="B268" t="s">
        <v>1260</v>
      </c>
      <c r="C268" s="93">
        <v>10800</v>
      </c>
      <c r="D268" t="s">
        <v>1265</v>
      </c>
      <c r="E268">
        <v>290</v>
      </c>
      <c r="F268" s="256">
        <v>0</v>
      </c>
    </row>
    <row r="269" spans="1:6" x14ac:dyDescent="0.25">
      <c r="A269">
        <v>4</v>
      </c>
      <c r="B269" t="s">
        <v>1260</v>
      </c>
      <c r="C269" s="93">
        <v>10801</v>
      </c>
      <c r="D269" t="s">
        <v>1266</v>
      </c>
      <c r="E269">
        <v>300</v>
      </c>
      <c r="F269" s="256">
        <v>1</v>
      </c>
    </row>
    <row r="270" spans="1:6" x14ac:dyDescent="0.25">
      <c r="A270">
        <v>4</v>
      </c>
      <c r="B270" t="s">
        <v>1267</v>
      </c>
      <c r="C270" s="93">
        <v>10689</v>
      </c>
      <c r="D270" t="s">
        <v>1268</v>
      </c>
      <c r="E270">
        <v>300</v>
      </c>
      <c r="F270" s="256">
        <v>1</v>
      </c>
    </row>
    <row r="271" spans="1:6" x14ac:dyDescent="0.25">
      <c r="A271">
        <v>4</v>
      </c>
      <c r="B271" t="s">
        <v>1267</v>
      </c>
      <c r="C271" s="93">
        <v>10782</v>
      </c>
      <c r="D271" t="s">
        <v>1269</v>
      </c>
      <c r="E271">
        <v>300</v>
      </c>
      <c r="F271" s="256">
        <v>1</v>
      </c>
    </row>
    <row r="272" spans="1:6" x14ac:dyDescent="0.25">
      <c r="A272">
        <v>4</v>
      </c>
      <c r="B272" t="s">
        <v>1267</v>
      </c>
      <c r="C272" s="93">
        <v>10784</v>
      </c>
      <c r="D272" t="s">
        <v>1270</v>
      </c>
      <c r="E272">
        <v>300</v>
      </c>
      <c r="F272" s="256">
        <v>1</v>
      </c>
    </row>
    <row r="273" spans="1:6" x14ac:dyDescent="0.25">
      <c r="A273">
        <v>4</v>
      </c>
      <c r="B273" t="s">
        <v>1267</v>
      </c>
      <c r="C273" s="93">
        <v>10785</v>
      </c>
      <c r="D273" t="s">
        <v>1271</v>
      </c>
      <c r="E273">
        <v>300</v>
      </c>
      <c r="F273" s="256">
        <v>1</v>
      </c>
    </row>
    <row r="274" spans="1:6" x14ac:dyDescent="0.25">
      <c r="A274">
        <v>4</v>
      </c>
      <c r="B274" t="s">
        <v>1267</v>
      </c>
      <c r="C274" s="93">
        <v>10786</v>
      </c>
      <c r="D274" t="s">
        <v>1272</v>
      </c>
      <c r="E274">
        <v>300</v>
      </c>
      <c r="F274" s="256">
        <v>1</v>
      </c>
    </row>
    <row r="275" spans="1:6" x14ac:dyDescent="0.25">
      <c r="A275">
        <v>4</v>
      </c>
      <c r="B275" t="s">
        <v>1267</v>
      </c>
      <c r="C275" s="93">
        <v>10787</v>
      </c>
      <c r="D275" t="s">
        <v>1273</v>
      </c>
      <c r="E275">
        <v>300</v>
      </c>
      <c r="F275" s="256">
        <v>1</v>
      </c>
    </row>
    <row r="276" spans="1:6" x14ac:dyDescent="0.25">
      <c r="A276">
        <v>4</v>
      </c>
      <c r="B276" t="s">
        <v>1267</v>
      </c>
      <c r="C276" s="93">
        <v>10788</v>
      </c>
      <c r="D276" t="s">
        <v>1274</v>
      </c>
      <c r="E276">
        <v>300</v>
      </c>
      <c r="F276" s="256">
        <v>1</v>
      </c>
    </row>
    <row r="277" spans="1:6" x14ac:dyDescent="0.25">
      <c r="A277">
        <v>5</v>
      </c>
      <c r="B277" t="s">
        <v>1275</v>
      </c>
      <c r="C277" s="93">
        <v>10731</v>
      </c>
      <c r="D277" t="s">
        <v>1276</v>
      </c>
      <c r="E277">
        <v>300</v>
      </c>
      <c r="F277" s="256">
        <v>1</v>
      </c>
    </row>
    <row r="278" spans="1:6" x14ac:dyDescent="0.25">
      <c r="A278">
        <v>5</v>
      </c>
      <c r="B278" t="s">
        <v>1275</v>
      </c>
      <c r="C278" s="93">
        <v>10732</v>
      </c>
      <c r="D278" t="s">
        <v>1277</v>
      </c>
      <c r="E278">
        <v>300</v>
      </c>
      <c r="F278" s="256">
        <v>1</v>
      </c>
    </row>
    <row r="279" spans="1:6" x14ac:dyDescent="0.25">
      <c r="A279">
        <v>5</v>
      </c>
      <c r="B279" t="s">
        <v>1275</v>
      </c>
      <c r="C279" s="93">
        <v>11278</v>
      </c>
      <c r="D279" t="s">
        <v>1278</v>
      </c>
      <c r="E279">
        <v>290</v>
      </c>
      <c r="F279" s="256">
        <v>0</v>
      </c>
    </row>
    <row r="280" spans="1:6" x14ac:dyDescent="0.25">
      <c r="A280">
        <v>5</v>
      </c>
      <c r="B280" t="s">
        <v>1275</v>
      </c>
      <c r="C280" s="93">
        <v>11279</v>
      </c>
      <c r="D280" t="s">
        <v>1279</v>
      </c>
      <c r="E280">
        <v>280</v>
      </c>
      <c r="F280" s="256">
        <v>0</v>
      </c>
    </row>
    <row r="281" spans="1:6" x14ac:dyDescent="0.25">
      <c r="A281">
        <v>5</v>
      </c>
      <c r="B281" t="s">
        <v>1275</v>
      </c>
      <c r="C281" s="93">
        <v>11280</v>
      </c>
      <c r="D281" t="s">
        <v>1280</v>
      </c>
      <c r="E281">
        <v>300</v>
      </c>
      <c r="F281" s="256">
        <v>1</v>
      </c>
    </row>
    <row r="282" spans="1:6" x14ac:dyDescent="0.25">
      <c r="A282">
        <v>5</v>
      </c>
      <c r="B282" t="s">
        <v>1275</v>
      </c>
      <c r="C282" s="93">
        <v>11281</v>
      </c>
      <c r="D282" t="s">
        <v>1281</v>
      </c>
      <c r="E282">
        <v>300</v>
      </c>
      <c r="F282" s="256">
        <v>1</v>
      </c>
    </row>
    <row r="283" spans="1:6" x14ac:dyDescent="0.25">
      <c r="A283">
        <v>5</v>
      </c>
      <c r="B283" t="s">
        <v>1275</v>
      </c>
      <c r="C283" s="93">
        <v>11282</v>
      </c>
      <c r="D283" t="s">
        <v>1282</v>
      </c>
      <c r="E283">
        <v>300</v>
      </c>
      <c r="F283" s="256">
        <v>1</v>
      </c>
    </row>
    <row r="284" spans="1:6" x14ac:dyDescent="0.25">
      <c r="A284">
        <v>5</v>
      </c>
      <c r="B284" t="s">
        <v>1275</v>
      </c>
      <c r="C284" s="93">
        <v>11283</v>
      </c>
      <c r="D284" t="s">
        <v>1283</v>
      </c>
      <c r="E284">
        <v>300</v>
      </c>
      <c r="F284" s="256">
        <v>1</v>
      </c>
    </row>
    <row r="285" spans="1:6" x14ac:dyDescent="0.25">
      <c r="A285">
        <v>5</v>
      </c>
      <c r="B285" t="s">
        <v>1275</v>
      </c>
      <c r="C285" s="93">
        <v>11284</v>
      </c>
      <c r="D285" t="s">
        <v>1284</v>
      </c>
      <c r="E285">
        <v>300</v>
      </c>
      <c r="F285" s="256">
        <v>1</v>
      </c>
    </row>
    <row r="286" spans="1:6" x14ac:dyDescent="0.25">
      <c r="A286">
        <v>5</v>
      </c>
      <c r="B286" t="s">
        <v>1275</v>
      </c>
      <c r="C286" s="93">
        <v>11285</v>
      </c>
      <c r="D286" t="s">
        <v>1285</v>
      </c>
      <c r="E286">
        <v>300</v>
      </c>
      <c r="F286" s="256">
        <v>1</v>
      </c>
    </row>
    <row r="287" spans="1:6" x14ac:dyDescent="0.25">
      <c r="A287">
        <v>5</v>
      </c>
      <c r="B287" t="s">
        <v>1275</v>
      </c>
      <c r="C287" s="93">
        <v>11286</v>
      </c>
      <c r="D287" t="s">
        <v>1286</v>
      </c>
      <c r="E287">
        <v>295</v>
      </c>
      <c r="F287" s="256">
        <v>0</v>
      </c>
    </row>
    <row r="288" spans="1:6" x14ac:dyDescent="0.25">
      <c r="A288">
        <v>5</v>
      </c>
      <c r="B288" t="s">
        <v>1275</v>
      </c>
      <c r="C288" s="93">
        <v>11287</v>
      </c>
      <c r="D288" t="s">
        <v>1287</v>
      </c>
      <c r="E288">
        <v>300</v>
      </c>
      <c r="F288" s="256">
        <v>1</v>
      </c>
    </row>
    <row r="289" spans="1:6" x14ac:dyDescent="0.25">
      <c r="A289">
        <v>5</v>
      </c>
      <c r="B289" t="s">
        <v>1275</v>
      </c>
      <c r="C289" s="93">
        <v>11288</v>
      </c>
      <c r="D289" t="s">
        <v>1288</v>
      </c>
      <c r="E289">
        <v>295</v>
      </c>
      <c r="F289" s="256">
        <v>0</v>
      </c>
    </row>
    <row r="290" spans="1:6" x14ac:dyDescent="0.25">
      <c r="A290">
        <v>5</v>
      </c>
      <c r="B290" t="s">
        <v>1275</v>
      </c>
      <c r="C290" s="93">
        <v>14136</v>
      </c>
      <c r="D290" t="s">
        <v>1289</v>
      </c>
      <c r="E290">
        <v>300</v>
      </c>
      <c r="F290" s="256">
        <v>1</v>
      </c>
    </row>
    <row r="291" spans="1:6" x14ac:dyDescent="0.25">
      <c r="A291">
        <v>5</v>
      </c>
      <c r="B291" t="s">
        <v>1275</v>
      </c>
      <c r="C291" s="93">
        <v>21948</v>
      </c>
      <c r="D291" t="s">
        <v>1290</v>
      </c>
      <c r="E291">
        <v>300</v>
      </c>
      <c r="F291" s="256">
        <v>1</v>
      </c>
    </row>
    <row r="292" spans="1:6" x14ac:dyDescent="0.25">
      <c r="A292">
        <v>5</v>
      </c>
      <c r="B292" t="s">
        <v>1291</v>
      </c>
      <c r="C292" s="93">
        <v>10679</v>
      </c>
      <c r="D292" t="s">
        <v>1292</v>
      </c>
      <c r="E292">
        <v>300</v>
      </c>
      <c r="F292" s="256">
        <v>1</v>
      </c>
    </row>
    <row r="293" spans="1:6" x14ac:dyDescent="0.25">
      <c r="A293">
        <v>5</v>
      </c>
      <c r="B293" t="s">
        <v>1291</v>
      </c>
      <c r="C293" s="93">
        <v>11297</v>
      </c>
      <c r="D293" t="s">
        <v>1293</v>
      </c>
      <c r="E293">
        <v>260</v>
      </c>
      <c r="F293" s="256">
        <v>0</v>
      </c>
    </row>
    <row r="294" spans="1:6" x14ac:dyDescent="0.25">
      <c r="A294">
        <v>5</v>
      </c>
      <c r="B294" t="s">
        <v>1291</v>
      </c>
      <c r="C294" s="93">
        <v>11298</v>
      </c>
      <c r="D294" t="s">
        <v>1294</v>
      </c>
      <c r="E294">
        <v>300</v>
      </c>
      <c r="F294" s="256">
        <v>1</v>
      </c>
    </row>
    <row r="295" spans="1:6" x14ac:dyDescent="0.25">
      <c r="A295">
        <v>5</v>
      </c>
      <c r="B295" t="s">
        <v>1291</v>
      </c>
      <c r="C295" s="93">
        <v>11299</v>
      </c>
      <c r="D295" t="s">
        <v>1295</v>
      </c>
      <c r="E295">
        <v>300</v>
      </c>
      <c r="F295" s="256">
        <v>1</v>
      </c>
    </row>
    <row r="296" spans="1:6" x14ac:dyDescent="0.25">
      <c r="A296">
        <v>5</v>
      </c>
      <c r="B296" t="s">
        <v>1291</v>
      </c>
      <c r="C296" s="93">
        <v>11300</v>
      </c>
      <c r="D296" t="s">
        <v>1296</v>
      </c>
      <c r="E296">
        <v>300</v>
      </c>
      <c r="F296" s="256">
        <v>1</v>
      </c>
    </row>
    <row r="297" spans="1:6" x14ac:dyDescent="0.25">
      <c r="A297">
        <v>5</v>
      </c>
      <c r="B297" t="s">
        <v>1291</v>
      </c>
      <c r="C297" s="93">
        <v>11301</v>
      </c>
      <c r="D297" t="s">
        <v>1297</v>
      </c>
      <c r="E297">
        <v>300</v>
      </c>
      <c r="F297" s="256">
        <v>1</v>
      </c>
    </row>
    <row r="298" spans="1:6" x14ac:dyDescent="0.25">
      <c r="A298">
        <v>5</v>
      </c>
      <c r="B298" t="s">
        <v>1291</v>
      </c>
      <c r="C298" s="93">
        <v>11302</v>
      </c>
      <c r="D298" t="s">
        <v>1298</v>
      </c>
      <c r="E298">
        <v>300</v>
      </c>
      <c r="F298" s="256">
        <v>1</v>
      </c>
    </row>
    <row r="299" spans="1:6" x14ac:dyDescent="0.25">
      <c r="A299">
        <v>5</v>
      </c>
      <c r="B299" t="s">
        <v>1291</v>
      </c>
      <c r="C299" s="93">
        <v>11303</v>
      </c>
      <c r="D299" t="s">
        <v>1299</v>
      </c>
      <c r="E299">
        <v>300</v>
      </c>
      <c r="F299" s="256">
        <v>1</v>
      </c>
    </row>
    <row r="300" spans="1:6" x14ac:dyDescent="0.25">
      <c r="A300">
        <v>5</v>
      </c>
      <c r="B300" t="s">
        <v>1291</v>
      </c>
      <c r="C300" s="93">
        <v>13819</v>
      </c>
      <c r="D300" t="s">
        <v>1300</v>
      </c>
      <c r="E300">
        <v>300</v>
      </c>
      <c r="F300" s="256">
        <v>1</v>
      </c>
    </row>
    <row r="301" spans="1:6" x14ac:dyDescent="0.25">
      <c r="A301">
        <v>5</v>
      </c>
      <c r="B301" t="s">
        <v>1301</v>
      </c>
      <c r="C301" s="93">
        <v>10737</v>
      </c>
      <c r="D301" t="s">
        <v>1302</v>
      </c>
      <c r="E301">
        <v>0</v>
      </c>
      <c r="F301" s="256">
        <v>0</v>
      </c>
    </row>
    <row r="302" spans="1:6" x14ac:dyDescent="0.25">
      <c r="A302">
        <v>5</v>
      </c>
      <c r="B302" t="s">
        <v>1301</v>
      </c>
      <c r="C302" s="93">
        <v>11315</v>
      </c>
      <c r="D302" t="s">
        <v>1303</v>
      </c>
      <c r="E302">
        <v>300</v>
      </c>
      <c r="F302" s="256">
        <v>1</v>
      </c>
    </row>
    <row r="303" spans="1:6" x14ac:dyDescent="0.25">
      <c r="A303">
        <v>5</v>
      </c>
      <c r="B303" t="s">
        <v>1301</v>
      </c>
      <c r="C303" s="93">
        <v>11316</v>
      </c>
      <c r="D303" t="s">
        <v>1304</v>
      </c>
      <c r="E303">
        <v>300</v>
      </c>
      <c r="F303" s="256">
        <v>1</v>
      </c>
    </row>
    <row r="304" spans="1:6" x14ac:dyDescent="0.25">
      <c r="A304">
        <v>5</v>
      </c>
      <c r="B304" t="s">
        <v>1301</v>
      </c>
      <c r="C304" s="93">
        <v>11317</v>
      </c>
      <c r="D304" t="s">
        <v>1305</v>
      </c>
      <c r="E304">
        <v>300</v>
      </c>
      <c r="F304" s="256">
        <v>1</v>
      </c>
    </row>
    <row r="305" spans="1:6" x14ac:dyDescent="0.25">
      <c r="A305">
        <v>5</v>
      </c>
      <c r="B305" t="s">
        <v>1301</v>
      </c>
      <c r="C305" s="93">
        <v>11318</v>
      </c>
      <c r="D305" t="s">
        <v>1306</v>
      </c>
      <c r="E305">
        <v>300</v>
      </c>
      <c r="F305" s="256">
        <v>1</v>
      </c>
    </row>
    <row r="306" spans="1:6" x14ac:dyDescent="0.25">
      <c r="A306">
        <v>5</v>
      </c>
      <c r="B306" t="s">
        <v>1301</v>
      </c>
      <c r="C306" s="93">
        <v>11319</v>
      </c>
      <c r="D306" t="s">
        <v>1307</v>
      </c>
      <c r="E306">
        <v>300</v>
      </c>
      <c r="F306" s="256">
        <v>1</v>
      </c>
    </row>
    <row r="307" spans="1:6" x14ac:dyDescent="0.25">
      <c r="A307">
        <v>5</v>
      </c>
      <c r="B307" t="s">
        <v>1301</v>
      </c>
      <c r="C307" s="93">
        <v>11320</v>
      </c>
      <c r="D307" t="s">
        <v>1308</v>
      </c>
      <c r="E307">
        <v>300</v>
      </c>
      <c r="F307" s="256">
        <v>1</v>
      </c>
    </row>
    <row r="308" spans="1:6" x14ac:dyDescent="0.25">
      <c r="A308">
        <v>5</v>
      </c>
      <c r="B308" t="s">
        <v>1301</v>
      </c>
      <c r="C308" s="93">
        <v>11321</v>
      </c>
      <c r="D308" t="s">
        <v>1309</v>
      </c>
      <c r="E308">
        <v>300</v>
      </c>
      <c r="F308" s="256">
        <v>1</v>
      </c>
    </row>
    <row r="309" spans="1:6" x14ac:dyDescent="0.25">
      <c r="A309">
        <v>5</v>
      </c>
      <c r="B309" t="s">
        <v>1310</v>
      </c>
      <c r="C309" s="93">
        <v>10736</v>
      </c>
      <c r="D309" t="s">
        <v>1311</v>
      </c>
      <c r="E309">
        <v>300</v>
      </c>
      <c r="F309" s="256">
        <v>1</v>
      </c>
    </row>
    <row r="310" spans="1:6" x14ac:dyDescent="0.25">
      <c r="A310">
        <v>5</v>
      </c>
      <c r="B310" t="s">
        <v>1310</v>
      </c>
      <c r="C310" s="93">
        <v>11308</v>
      </c>
      <c r="D310" t="s">
        <v>1312</v>
      </c>
      <c r="E310">
        <v>300</v>
      </c>
      <c r="F310" s="256">
        <v>1</v>
      </c>
    </row>
    <row r="311" spans="1:6" x14ac:dyDescent="0.25">
      <c r="A311">
        <v>5</v>
      </c>
      <c r="B311" t="s">
        <v>1310</v>
      </c>
      <c r="C311" s="93">
        <v>11309</v>
      </c>
      <c r="D311" t="s">
        <v>1313</v>
      </c>
      <c r="E311">
        <v>300</v>
      </c>
      <c r="F311" s="256">
        <v>1</v>
      </c>
    </row>
    <row r="312" spans="1:6" x14ac:dyDescent="0.25">
      <c r="A312">
        <v>5</v>
      </c>
      <c r="B312" t="s">
        <v>1310</v>
      </c>
      <c r="C312" s="93">
        <v>11310</v>
      </c>
      <c r="D312" t="s">
        <v>1314</v>
      </c>
      <c r="E312">
        <v>300</v>
      </c>
      <c r="F312" s="256">
        <v>1</v>
      </c>
    </row>
    <row r="313" spans="1:6" x14ac:dyDescent="0.25">
      <c r="A313">
        <v>5</v>
      </c>
      <c r="B313" t="s">
        <v>1310</v>
      </c>
      <c r="C313" s="93">
        <v>11311</v>
      </c>
      <c r="D313" t="s">
        <v>1315</v>
      </c>
      <c r="E313">
        <v>300</v>
      </c>
      <c r="F313" s="256">
        <v>1</v>
      </c>
    </row>
    <row r="314" spans="1:6" x14ac:dyDescent="0.25">
      <c r="A314">
        <v>5</v>
      </c>
      <c r="B314" t="s">
        <v>1310</v>
      </c>
      <c r="C314" s="93">
        <v>11312</v>
      </c>
      <c r="D314" t="s">
        <v>1316</v>
      </c>
      <c r="E314">
        <v>300</v>
      </c>
      <c r="F314" s="256">
        <v>1</v>
      </c>
    </row>
    <row r="315" spans="1:6" x14ac:dyDescent="0.25">
      <c r="A315">
        <v>5</v>
      </c>
      <c r="B315" t="s">
        <v>1310</v>
      </c>
      <c r="C315" s="93">
        <v>11313</v>
      </c>
      <c r="D315" t="s">
        <v>1317</v>
      </c>
      <c r="E315">
        <v>300</v>
      </c>
      <c r="F315" s="256">
        <v>1</v>
      </c>
    </row>
    <row r="316" spans="1:6" x14ac:dyDescent="0.25">
      <c r="A316">
        <v>5</v>
      </c>
      <c r="B316" t="s">
        <v>1310</v>
      </c>
      <c r="C316" s="93">
        <v>11314</v>
      </c>
      <c r="D316" t="s">
        <v>1318</v>
      </c>
      <c r="E316">
        <v>300</v>
      </c>
      <c r="F316" s="256">
        <v>1</v>
      </c>
    </row>
    <row r="317" spans="1:6" x14ac:dyDescent="0.25">
      <c r="A317">
        <v>5</v>
      </c>
      <c r="B317" t="s">
        <v>1319</v>
      </c>
      <c r="C317" s="93">
        <v>10677</v>
      </c>
      <c r="D317" t="s">
        <v>1320</v>
      </c>
      <c r="E317">
        <v>300</v>
      </c>
      <c r="F317" s="256">
        <v>1</v>
      </c>
    </row>
    <row r="318" spans="1:6" x14ac:dyDescent="0.25">
      <c r="A318">
        <v>5</v>
      </c>
      <c r="B318" t="s">
        <v>1319</v>
      </c>
      <c r="C318" s="93">
        <v>10728</v>
      </c>
      <c r="D318" t="s">
        <v>1321</v>
      </c>
      <c r="E318">
        <v>300</v>
      </c>
      <c r="F318" s="256">
        <v>1</v>
      </c>
    </row>
    <row r="319" spans="1:6" x14ac:dyDescent="0.25">
      <c r="A319">
        <v>5</v>
      </c>
      <c r="B319" t="s">
        <v>1319</v>
      </c>
      <c r="C319" s="93">
        <v>10729</v>
      </c>
      <c r="D319" t="s">
        <v>1322</v>
      </c>
      <c r="E319">
        <v>300</v>
      </c>
      <c r="F319" s="256">
        <v>1</v>
      </c>
    </row>
    <row r="320" spans="1:6" x14ac:dyDescent="0.25">
      <c r="A320">
        <v>5</v>
      </c>
      <c r="B320" t="s">
        <v>1319</v>
      </c>
      <c r="C320" s="93">
        <v>10730</v>
      </c>
      <c r="D320" t="s">
        <v>1323</v>
      </c>
      <c r="E320">
        <v>300</v>
      </c>
      <c r="F320" s="256">
        <v>1</v>
      </c>
    </row>
    <row r="321" spans="1:6" x14ac:dyDescent="0.25">
      <c r="A321">
        <v>5</v>
      </c>
      <c r="B321" t="s">
        <v>1319</v>
      </c>
      <c r="C321" s="93">
        <v>11273</v>
      </c>
      <c r="D321" t="s">
        <v>1324</v>
      </c>
      <c r="E321">
        <v>300</v>
      </c>
      <c r="F321" s="256">
        <v>1</v>
      </c>
    </row>
    <row r="322" spans="1:6" x14ac:dyDescent="0.25">
      <c r="A322">
        <v>5</v>
      </c>
      <c r="B322" t="s">
        <v>1319</v>
      </c>
      <c r="C322" s="93">
        <v>11274</v>
      </c>
      <c r="D322" t="s">
        <v>1325</v>
      </c>
      <c r="E322">
        <v>300</v>
      </c>
      <c r="F322" s="256">
        <v>1</v>
      </c>
    </row>
    <row r="323" spans="1:6" x14ac:dyDescent="0.25">
      <c r="A323">
        <v>5</v>
      </c>
      <c r="B323" t="s">
        <v>1319</v>
      </c>
      <c r="C323" s="93">
        <v>11275</v>
      </c>
      <c r="D323" t="s">
        <v>1326</v>
      </c>
      <c r="E323">
        <v>300</v>
      </c>
      <c r="F323" s="256">
        <v>1</v>
      </c>
    </row>
    <row r="324" spans="1:6" x14ac:dyDescent="0.25">
      <c r="A324">
        <v>5</v>
      </c>
      <c r="B324" t="s">
        <v>1319</v>
      </c>
      <c r="C324" s="93">
        <v>11276</v>
      </c>
      <c r="D324" t="s">
        <v>1327</v>
      </c>
      <c r="E324">
        <v>300</v>
      </c>
      <c r="F324" s="256">
        <v>1</v>
      </c>
    </row>
    <row r="325" spans="1:6" x14ac:dyDescent="0.25">
      <c r="A325">
        <v>5</v>
      </c>
      <c r="B325" t="s">
        <v>1319</v>
      </c>
      <c r="C325" s="93">
        <v>11277</v>
      </c>
      <c r="D325" t="s">
        <v>1328</v>
      </c>
      <c r="E325">
        <v>300</v>
      </c>
      <c r="F325" s="256">
        <v>1</v>
      </c>
    </row>
    <row r="326" spans="1:6" x14ac:dyDescent="0.25">
      <c r="A326">
        <v>5</v>
      </c>
      <c r="B326" t="s">
        <v>1319</v>
      </c>
      <c r="C326" s="93">
        <v>11458</v>
      </c>
      <c r="D326" t="s">
        <v>1329</v>
      </c>
      <c r="E326">
        <v>300</v>
      </c>
      <c r="F326" s="256">
        <v>1</v>
      </c>
    </row>
    <row r="327" spans="1:6" x14ac:dyDescent="0.25">
      <c r="A327">
        <v>5</v>
      </c>
      <c r="B327" t="s">
        <v>1319</v>
      </c>
      <c r="C327" s="93">
        <v>28858</v>
      </c>
      <c r="D327" t="s">
        <v>1330</v>
      </c>
      <c r="E327">
        <v>260</v>
      </c>
      <c r="F327" s="256">
        <v>0</v>
      </c>
    </row>
    <row r="328" spans="1:6" x14ac:dyDescent="0.25">
      <c r="A328">
        <v>5</v>
      </c>
      <c r="B328" t="s">
        <v>1331</v>
      </c>
      <c r="C328" s="93">
        <v>10735</v>
      </c>
      <c r="D328" t="s">
        <v>1332</v>
      </c>
      <c r="E328">
        <v>285</v>
      </c>
      <c r="F328" s="256">
        <v>0</v>
      </c>
    </row>
    <row r="329" spans="1:6" x14ac:dyDescent="0.25">
      <c r="A329">
        <v>5</v>
      </c>
      <c r="B329" t="s">
        <v>1331</v>
      </c>
      <c r="C329" s="93">
        <v>11306</v>
      </c>
      <c r="D329" t="s">
        <v>1333</v>
      </c>
      <c r="E329">
        <v>295</v>
      </c>
      <c r="F329" s="256">
        <v>0</v>
      </c>
    </row>
    <row r="330" spans="1:6" x14ac:dyDescent="0.25">
      <c r="A330">
        <v>5</v>
      </c>
      <c r="B330" t="s">
        <v>1331</v>
      </c>
      <c r="C330" s="93">
        <v>11307</v>
      </c>
      <c r="D330" t="s">
        <v>1334</v>
      </c>
      <c r="E330">
        <v>300</v>
      </c>
      <c r="F330" s="256">
        <v>1</v>
      </c>
    </row>
    <row r="331" spans="1:6" x14ac:dyDescent="0.25">
      <c r="A331">
        <v>5</v>
      </c>
      <c r="B331" t="s">
        <v>1335</v>
      </c>
      <c r="C331" s="93">
        <v>10734</v>
      </c>
      <c r="D331" t="s">
        <v>1336</v>
      </c>
      <c r="E331">
        <v>285</v>
      </c>
      <c r="F331" s="256">
        <v>0</v>
      </c>
    </row>
    <row r="332" spans="1:6" x14ac:dyDescent="0.25">
      <c r="A332">
        <v>5</v>
      </c>
      <c r="B332" t="s">
        <v>1335</v>
      </c>
      <c r="C332" s="93">
        <v>11304</v>
      </c>
      <c r="D332" t="s">
        <v>1337</v>
      </c>
      <c r="E332">
        <v>300</v>
      </c>
      <c r="F332" s="256">
        <v>1</v>
      </c>
    </row>
    <row r="333" spans="1:6" x14ac:dyDescent="0.25">
      <c r="A333">
        <v>5</v>
      </c>
      <c r="B333" t="s">
        <v>1335</v>
      </c>
      <c r="C333" s="93">
        <v>11305</v>
      </c>
      <c r="D333" t="s">
        <v>3825</v>
      </c>
      <c r="E333">
        <v>-45</v>
      </c>
      <c r="F333" s="256">
        <v>0</v>
      </c>
    </row>
    <row r="334" spans="1:6" x14ac:dyDescent="0.25">
      <c r="A334">
        <v>5</v>
      </c>
      <c r="B334" t="s">
        <v>1338</v>
      </c>
      <c r="C334" s="93">
        <v>10678</v>
      </c>
      <c r="D334" t="s">
        <v>1339</v>
      </c>
      <c r="E334">
        <v>300</v>
      </c>
      <c r="F334" s="256">
        <v>1</v>
      </c>
    </row>
    <row r="335" spans="1:6" x14ac:dyDescent="0.25">
      <c r="A335">
        <v>5</v>
      </c>
      <c r="B335" t="s">
        <v>1338</v>
      </c>
      <c r="C335" s="93">
        <v>10733</v>
      </c>
      <c r="D335" t="s">
        <v>1340</v>
      </c>
      <c r="E335">
        <v>300</v>
      </c>
      <c r="F335" s="256">
        <v>1</v>
      </c>
    </row>
    <row r="336" spans="1:6" x14ac:dyDescent="0.25">
      <c r="A336">
        <v>5</v>
      </c>
      <c r="B336" t="s">
        <v>1338</v>
      </c>
      <c r="C336" s="93">
        <v>11289</v>
      </c>
      <c r="D336" t="s">
        <v>1341</v>
      </c>
      <c r="E336">
        <v>300</v>
      </c>
      <c r="F336" s="256">
        <v>1</v>
      </c>
    </row>
    <row r="337" spans="1:6" x14ac:dyDescent="0.25">
      <c r="A337">
        <v>5</v>
      </c>
      <c r="B337" t="s">
        <v>1338</v>
      </c>
      <c r="C337" s="93">
        <v>11290</v>
      </c>
      <c r="D337" t="s">
        <v>1342</v>
      </c>
      <c r="E337">
        <v>300</v>
      </c>
      <c r="F337" s="256">
        <v>1</v>
      </c>
    </row>
    <row r="338" spans="1:6" x14ac:dyDescent="0.25">
      <c r="A338">
        <v>5</v>
      </c>
      <c r="B338" t="s">
        <v>1338</v>
      </c>
      <c r="C338" s="93">
        <v>11291</v>
      </c>
      <c r="D338" t="s">
        <v>1343</v>
      </c>
      <c r="E338">
        <v>300</v>
      </c>
      <c r="F338" s="256">
        <v>1</v>
      </c>
    </row>
    <row r="339" spans="1:6" x14ac:dyDescent="0.25">
      <c r="A339">
        <v>5</v>
      </c>
      <c r="B339" t="s">
        <v>1338</v>
      </c>
      <c r="C339" s="93">
        <v>11292</v>
      </c>
      <c r="D339" t="s">
        <v>1344</v>
      </c>
      <c r="E339">
        <v>300</v>
      </c>
      <c r="F339" s="256">
        <v>1</v>
      </c>
    </row>
    <row r="340" spans="1:6" x14ac:dyDescent="0.25">
      <c r="A340">
        <v>5</v>
      </c>
      <c r="B340" t="s">
        <v>1338</v>
      </c>
      <c r="C340" s="93">
        <v>11293</v>
      </c>
      <c r="D340" t="s">
        <v>1345</v>
      </c>
      <c r="E340">
        <v>300</v>
      </c>
      <c r="F340" s="256">
        <v>1</v>
      </c>
    </row>
    <row r="341" spans="1:6" x14ac:dyDescent="0.25">
      <c r="A341">
        <v>5</v>
      </c>
      <c r="B341" t="s">
        <v>1338</v>
      </c>
      <c r="C341" s="93">
        <v>11294</v>
      </c>
      <c r="D341" t="s">
        <v>1346</v>
      </c>
      <c r="E341">
        <v>300</v>
      </c>
      <c r="F341" s="256">
        <v>1</v>
      </c>
    </row>
    <row r="342" spans="1:6" x14ac:dyDescent="0.25">
      <c r="A342">
        <v>5</v>
      </c>
      <c r="B342" t="s">
        <v>1338</v>
      </c>
      <c r="C342" s="93">
        <v>11295</v>
      </c>
      <c r="D342" t="s">
        <v>1347</v>
      </c>
      <c r="E342">
        <v>300</v>
      </c>
      <c r="F342" s="256">
        <v>1</v>
      </c>
    </row>
    <row r="343" spans="1:6" x14ac:dyDescent="0.25">
      <c r="A343">
        <v>5</v>
      </c>
      <c r="B343" t="s">
        <v>1338</v>
      </c>
      <c r="C343" s="93">
        <v>11296</v>
      </c>
      <c r="D343" t="s">
        <v>1348</v>
      </c>
      <c r="E343">
        <v>300</v>
      </c>
      <c r="F343" s="256">
        <v>1</v>
      </c>
    </row>
    <row r="344" spans="1:6" x14ac:dyDescent="0.25">
      <c r="A344">
        <v>6</v>
      </c>
      <c r="B344" t="s">
        <v>1349</v>
      </c>
      <c r="C344" s="93">
        <v>10664</v>
      </c>
      <c r="D344" t="s">
        <v>1350</v>
      </c>
      <c r="E344">
        <v>300</v>
      </c>
      <c r="F344" s="256">
        <v>1</v>
      </c>
    </row>
    <row r="345" spans="1:6" x14ac:dyDescent="0.25">
      <c r="A345">
        <v>6</v>
      </c>
      <c r="B345" t="s">
        <v>1349</v>
      </c>
      <c r="C345" s="93">
        <v>10834</v>
      </c>
      <c r="D345" t="s">
        <v>1351</v>
      </c>
      <c r="E345">
        <v>300</v>
      </c>
      <c r="F345" s="256">
        <v>1</v>
      </c>
    </row>
    <row r="346" spans="1:6" x14ac:dyDescent="0.25">
      <c r="A346">
        <v>6</v>
      </c>
      <c r="B346" t="s">
        <v>1349</v>
      </c>
      <c r="C346" s="93">
        <v>10835</v>
      </c>
      <c r="D346" t="s">
        <v>1352</v>
      </c>
      <c r="E346">
        <v>300</v>
      </c>
      <c r="F346" s="256">
        <v>1</v>
      </c>
    </row>
    <row r="347" spans="1:6" x14ac:dyDescent="0.25">
      <c r="A347">
        <v>6</v>
      </c>
      <c r="B347" t="s">
        <v>1349</v>
      </c>
      <c r="C347" s="93">
        <v>10836</v>
      </c>
      <c r="D347" t="s">
        <v>1353</v>
      </c>
      <c r="E347">
        <v>300</v>
      </c>
      <c r="F347" s="256">
        <v>1</v>
      </c>
    </row>
    <row r="348" spans="1:6" x14ac:dyDescent="0.25">
      <c r="A348">
        <v>6</v>
      </c>
      <c r="B348" t="s">
        <v>1349</v>
      </c>
      <c r="C348" s="93">
        <v>10837</v>
      </c>
      <c r="D348" t="s">
        <v>1354</v>
      </c>
      <c r="E348">
        <v>300</v>
      </c>
      <c r="F348" s="256">
        <v>1</v>
      </c>
    </row>
    <row r="349" spans="1:6" x14ac:dyDescent="0.25">
      <c r="A349">
        <v>6</v>
      </c>
      <c r="B349" t="s">
        <v>1349</v>
      </c>
      <c r="C349" s="93">
        <v>10838</v>
      </c>
      <c r="D349" t="s">
        <v>1355</v>
      </c>
      <c r="E349">
        <v>300</v>
      </c>
      <c r="F349" s="256">
        <v>1</v>
      </c>
    </row>
    <row r="350" spans="1:6" x14ac:dyDescent="0.25">
      <c r="A350">
        <v>6</v>
      </c>
      <c r="B350" t="s">
        <v>1349</v>
      </c>
      <c r="C350" s="93">
        <v>10839</v>
      </c>
      <c r="D350" t="s">
        <v>1356</v>
      </c>
      <c r="E350">
        <v>300</v>
      </c>
      <c r="F350" s="256">
        <v>1</v>
      </c>
    </row>
    <row r="351" spans="1:6" x14ac:dyDescent="0.25">
      <c r="A351">
        <v>6</v>
      </c>
      <c r="B351" t="s">
        <v>1349</v>
      </c>
      <c r="C351" s="93">
        <v>10840</v>
      </c>
      <c r="D351" t="s">
        <v>1357</v>
      </c>
      <c r="E351">
        <v>300</v>
      </c>
      <c r="F351" s="256">
        <v>1</v>
      </c>
    </row>
    <row r="352" spans="1:6" x14ac:dyDescent="0.25">
      <c r="A352">
        <v>6</v>
      </c>
      <c r="B352" t="s">
        <v>1349</v>
      </c>
      <c r="C352" s="93">
        <v>10841</v>
      </c>
      <c r="D352" t="s">
        <v>1358</v>
      </c>
      <c r="E352">
        <v>300</v>
      </c>
      <c r="F352" s="256">
        <v>1</v>
      </c>
    </row>
    <row r="353" spans="1:6" x14ac:dyDescent="0.25">
      <c r="A353">
        <v>6</v>
      </c>
      <c r="B353" t="s">
        <v>1349</v>
      </c>
      <c r="C353" s="93">
        <v>10842</v>
      </c>
      <c r="D353" t="s">
        <v>1359</v>
      </c>
      <c r="E353">
        <v>300</v>
      </c>
      <c r="F353" s="256">
        <v>1</v>
      </c>
    </row>
    <row r="354" spans="1:6" x14ac:dyDescent="0.25">
      <c r="A354">
        <v>6</v>
      </c>
      <c r="B354" t="s">
        <v>1349</v>
      </c>
      <c r="C354" s="93">
        <v>10843</v>
      </c>
      <c r="D354" t="s">
        <v>1360</v>
      </c>
      <c r="E354">
        <v>300</v>
      </c>
      <c r="F354" s="256">
        <v>1</v>
      </c>
    </row>
    <row r="355" spans="1:6" x14ac:dyDescent="0.25">
      <c r="A355">
        <v>6</v>
      </c>
      <c r="B355" t="s">
        <v>1349</v>
      </c>
      <c r="C355" s="93">
        <v>10844</v>
      </c>
      <c r="D355" t="s">
        <v>1361</v>
      </c>
      <c r="E355">
        <v>300</v>
      </c>
      <c r="F355" s="256">
        <v>1</v>
      </c>
    </row>
    <row r="356" spans="1:6" x14ac:dyDescent="0.25">
      <c r="A356">
        <v>6</v>
      </c>
      <c r="B356" t="s">
        <v>1362</v>
      </c>
      <c r="C356" s="93">
        <v>10697</v>
      </c>
      <c r="D356" t="s">
        <v>1363</v>
      </c>
      <c r="E356">
        <v>300</v>
      </c>
      <c r="F356" s="256">
        <v>1</v>
      </c>
    </row>
    <row r="357" spans="1:6" x14ac:dyDescent="0.25">
      <c r="A357">
        <v>6</v>
      </c>
      <c r="B357" t="s">
        <v>1362</v>
      </c>
      <c r="C357" s="93">
        <v>10833</v>
      </c>
      <c r="D357" t="s">
        <v>1364</v>
      </c>
      <c r="E357">
        <v>300</v>
      </c>
      <c r="F357" s="256">
        <v>1</v>
      </c>
    </row>
    <row r="358" spans="1:6" x14ac:dyDescent="0.25">
      <c r="A358">
        <v>6</v>
      </c>
      <c r="B358" t="s">
        <v>1362</v>
      </c>
      <c r="C358" s="93">
        <v>10850</v>
      </c>
      <c r="D358" t="s">
        <v>1365</v>
      </c>
      <c r="E358">
        <v>300</v>
      </c>
      <c r="F358" s="256">
        <v>1</v>
      </c>
    </row>
    <row r="359" spans="1:6" x14ac:dyDescent="0.25">
      <c r="A359">
        <v>6</v>
      </c>
      <c r="B359" t="s">
        <v>1362</v>
      </c>
      <c r="C359" s="93">
        <v>10851</v>
      </c>
      <c r="D359" t="s">
        <v>1366</v>
      </c>
      <c r="E359">
        <v>300</v>
      </c>
      <c r="F359" s="256">
        <v>1</v>
      </c>
    </row>
    <row r="360" spans="1:6" x14ac:dyDescent="0.25">
      <c r="A360">
        <v>6</v>
      </c>
      <c r="B360" t="s">
        <v>1362</v>
      </c>
      <c r="C360" s="93">
        <v>10852</v>
      </c>
      <c r="D360" t="s">
        <v>1367</v>
      </c>
      <c r="E360">
        <v>300</v>
      </c>
      <c r="F360" s="256">
        <v>1</v>
      </c>
    </row>
    <row r="361" spans="1:6" x14ac:dyDescent="0.25">
      <c r="A361">
        <v>6</v>
      </c>
      <c r="B361" t="s">
        <v>1362</v>
      </c>
      <c r="C361" s="93">
        <v>10853</v>
      </c>
      <c r="D361" t="s">
        <v>1368</v>
      </c>
      <c r="E361">
        <v>265</v>
      </c>
      <c r="F361" s="256">
        <v>0</v>
      </c>
    </row>
    <row r="362" spans="1:6" x14ac:dyDescent="0.25">
      <c r="A362">
        <v>6</v>
      </c>
      <c r="B362" t="s">
        <v>1362</v>
      </c>
      <c r="C362" s="93">
        <v>10854</v>
      </c>
      <c r="D362" t="s">
        <v>1369</v>
      </c>
      <c r="E362">
        <v>300</v>
      </c>
      <c r="F362" s="256">
        <v>1</v>
      </c>
    </row>
    <row r="363" spans="1:6" x14ac:dyDescent="0.25">
      <c r="A363">
        <v>6</v>
      </c>
      <c r="B363" t="s">
        <v>1362</v>
      </c>
      <c r="C363" s="93">
        <v>10855</v>
      </c>
      <c r="D363" t="s">
        <v>1370</v>
      </c>
      <c r="E363">
        <v>280</v>
      </c>
      <c r="F363" s="256">
        <v>0</v>
      </c>
    </row>
    <row r="364" spans="1:6" x14ac:dyDescent="0.25">
      <c r="A364">
        <v>6</v>
      </c>
      <c r="B364" t="s">
        <v>1362</v>
      </c>
      <c r="C364" s="93">
        <v>10856</v>
      </c>
      <c r="D364" t="s">
        <v>1371</v>
      </c>
      <c r="E364">
        <v>300</v>
      </c>
      <c r="F364" s="256">
        <v>1</v>
      </c>
    </row>
    <row r="365" spans="1:6" x14ac:dyDescent="0.25">
      <c r="A365">
        <v>6</v>
      </c>
      <c r="B365" t="s">
        <v>1362</v>
      </c>
      <c r="C365" s="93">
        <v>13747</v>
      </c>
      <c r="D365" t="s">
        <v>1372</v>
      </c>
      <c r="E365">
        <v>300</v>
      </c>
      <c r="F365" s="256">
        <v>1</v>
      </c>
    </row>
    <row r="366" spans="1:6" x14ac:dyDescent="0.25">
      <c r="A366">
        <v>6</v>
      </c>
      <c r="B366" t="s">
        <v>1362</v>
      </c>
      <c r="C366" s="93">
        <v>31327</v>
      </c>
      <c r="D366" t="s">
        <v>1373</v>
      </c>
      <c r="E366">
        <v>300</v>
      </c>
      <c r="F366" s="256">
        <v>1</v>
      </c>
    </row>
    <row r="367" spans="1:6" x14ac:dyDescent="0.25">
      <c r="A367">
        <v>6</v>
      </c>
      <c r="B367" t="s">
        <v>1374</v>
      </c>
      <c r="C367" s="93">
        <v>10662</v>
      </c>
      <c r="D367" t="s">
        <v>1375</v>
      </c>
      <c r="E367">
        <v>300</v>
      </c>
      <c r="F367" s="256">
        <v>1</v>
      </c>
    </row>
    <row r="368" spans="1:6" x14ac:dyDescent="0.25">
      <c r="A368">
        <v>6</v>
      </c>
      <c r="B368" t="s">
        <v>1374</v>
      </c>
      <c r="C368" s="93">
        <v>10817</v>
      </c>
      <c r="D368" t="s">
        <v>1376</v>
      </c>
      <c r="E368">
        <v>300</v>
      </c>
      <c r="F368" s="256">
        <v>1</v>
      </c>
    </row>
    <row r="369" spans="1:6" x14ac:dyDescent="0.25">
      <c r="A369">
        <v>6</v>
      </c>
      <c r="B369" t="s">
        <v>1374</v>
      </c>
      <c r="C369" s="93">
        <v>10818</v>
      </c>
      <c r="D369" t="s">
        <v>1377</v>
      </c>
      <c r="E369">
        <v>300</v>
      </c>
      <c r="F369" s="256">
        <v>1</v>
      </c>
    </row>
    <row r="370" spans="1:6" x14ac:dyDescent="0.25">
      <c r="A370">
        <v>6</v>
      </c>
      <c r="B370" t="s">
        <v>1374</v>
      </c>
      <c r="C370" s="93">
        <v>10819</v>
      </c>
      <c r="D370" t="s">
        <v>1378</v>
      </c>
      <c r="E370">
        <v>300</v>
      </c>
      <c r="F370" s="256">
        <v>1</v>
      </c>
    </row>
    <row r="371" spans="1:6" x14ac:dyDescent="0.25">
      <c r="A371">
        <v>6</v>
      </c>
      <c r="B371" t="s">
        <v>1374</v>
      </c>
      <c r="C371" s="93">
        <v>10820</v>
      </c>
      <c r="D371" t="s">
        <v>1379</v>
      </c>
      <c r="E371">
        <v>300</v>
      </c>
      <c r="F371" s="256">
        <v>1</v>
      </c>
    </row>
    <row r="372" spans="1:6" x14ac:dyDescent="0.25">
      <c r="A372">
        <v>6</v>
      </c>
      <c r="B372" t="s">
        <v>1374</v>
      </c>
      <c r="C372" s="93">
        <v>10821</v>
      </c>
      <c r="D372" t="s">
        <v>1380</v>
      </c>
      <c r="E372">
        <v>300</v>
      </c>
      <c r="F372" s="256">
        <v>1</v>
      </c>
    </row>
    <row r="373" spans="1:6" x14ac:dyDescent="0.25">
      <c r="A373">
        <v>6</v>
      </c>
      <c r="B373" t="s">
        <v>1374</v>
      </c>
      <c r="C373" s="93">
        <v>10822</v>
      </c>
      <c r="D373" t="s">
        <v>1381</v>
      </c>
      <c r="E373">
        <v>300</v>
      </c>
      <c r="F373" s="256">
        <v>1</v>
      </c>
    </row>
    <row r="374" spans="1:6" x14ac:dyDescent="0.25">
      <c r="A374">
        <v>6</v>
      </c>
      <c r="B374" t="s">
        <v>1374</v>
      </c>
      <c r="C374" s="93">
        <v>10823</v>
      </c>
      <c r="D374" t="s">
        <v>1382</v>
      </c>
      <c r="E374">
        <v>300</v>
      </c>
      <c r="F374" s="256">
        <v>1</v>
      </c>
    </row>
    <row r="375" spans="1:6" x14ac:dyDescent="0.25">
      <c r="A375">
        <v>6</v>
      </c>
      <c r="B375" t="s">
        <v>1374</v>
      </c>
      <c r="C375" s="93">
        <v>10824</v>
      </c>
      <c r="D375" t="s">
        <v>1383</v>
      </c>
      <c r="E375">
        <v>300</v>
      </c>
      <c r="F375" s="256">
        <v>1</v>
      </c>
    </row>
    <row r="376" spans="1:6" x14ac:dyDescent="0.25">
      <c r="A376">
        <v>6</v>
      </c>
      <c r="B376" t="s">
        <v>1374</v>
      </c>
      <c r="C376" s="93">
        <v>10825</v>
      </c>
      <c r="D376" t="s">
        <v>1384</v>
      </c>
      <c r="E376">
        <v>300</v>
      </c>
      <c r="F376" s="256">
        <v>1</v>
      </c>
    </row>
    <row r="377" spans="1:6" x14ac:dyDescent="0.25">
      <c r="A377">
        <v>6</v>
      </c>
      <c r="B377" t="s">
        <v>1374</v>
      </c>
      <c r="C377" s="93">
        <v>10826</v>
      </c>
      <c r="D377" t="s">
        <v>1385</v>
      </c>
      <c r="E377">
        <v>300</v>
      </c>
      <c r="F377" s="256">
        <v>1</v>
      </c>
    </row>
    <row r="378" spans="1:6" x14ac:dyDescent="0.25">
      <c r="A378">
        <v>6</v>
      </c>
      <c r="B378" t="s">
        <v>1374</v>
      </c>
      <c r="C378" s="93">
        <v>28006</v>
      </c>
      <c r="D378" t="s">
        <v>1386</v>
      </c>
      <c r="E378">
        <v>300</v>
      </c>
      <c r="F378" s="256">
        <v>1</v>
      </c>
    </row>
    <row r="379" spans="1:6" x14ac:dyDescent="0.25">
      <c r="A379">
        <v>6</v>
      </c>
      <c r="B379" t="s">
        <v>1387</v>
      </c>
      <c r="C379" s="93">
        <v>10696</v>
      </c>
      <c r="D379" t="s">
        <v>1388</v>
      </c>
      <c r="E379">
        <v>300</v>
      </c>
      <c r="F379" s="256">
        <v>1</v>
      </c>
    </row>
    <row r="380" spans="1:6" x14ac:dyDescent="0.25">
      <c r="A380">
        <v>6</v>
      </c>
      <c r="B380" t="s">
        <v>1387</v>
      </c>
      <c r="C380" s="93">
        <v>10845</v>
      </c>
      <c r="D380" t="s">
        <v>1389</v>
      </c>
      <c r="E380">
        <v>295</v>
      </c>
      <c r="F380" s="256">
        <v>0</v>
      </c>
    </row>
    <row r="381" spans="1:6" x14ac:dyDescent="0.25">
      <c r="A381">
        <v>6</v>
      </c>
      <c r="B381" t="s">
        <v>1387</v>
      </c>
      <c r="C381" s="93">
        <v>10846</v>
      </c>
      <c r="D381" t="s">
        <v>1390</v>
      </c>
      <c r="E381">
        <v>300</v>
      </c>
      <c r="F381" s="256">
        <v>1</v>
      </c>
    </row>
    <row r="382" spans="1:6" x14ac:dyDescent="0.25">
      <c r="A382">
        <v>6</v>
      </c>
      <c r="B382" t="s">
        <v>1387</v>
      </c>
      <c r="C382" s="93">
        <v>10847</v>
      </c>
      <c r="D382" t="s">
        <v>1391</v>
      </c>
      <c r="E382">
        <v>300</v>
      </c>
      <c r="F382" s="256">
        <v>1</v>
      </c>
    </row>
    <row r="383" spans="1:6" x14ac:dyDescent="0.25">
      <c r="A383">
        <v>6</v>
      </c>
      <c r="B383" t="s">
        <v>1387</v>
      </c>
      <c r="C383" s="93">
        <v>10848</v>
      </c>
      <c r="D383" t="s">
        <v>1392</v>
      </c>
      <c r="E383">
        <v>300</v>
      </c>
      <c r="F383" s="256">
        <v>1</v>
      </c>
    </row>
    <row r="384" spans="1:6" x14ac:dyDescent="0.25">
      <c r="A384">
        <v>6</v>
      </c>
      <c r="B384" t="s">
        <v>1387</v>
      </c>
      <c r="C384" s="93">
        <v>10849</v>
      </c>
      <c r="D384" t="s">
        <v>1393</v>
      </c>
      <c r="E384">
        <v>300</v>
      </c>
      <c r="F384" s="256">
        <v>1</v>
      </c>
    </row>
    <row r="385" spans="1:6" x14ac:dyDescent="0.25">
      <c r="A385">
        <v>6</v>
      </c>
      <c r="B385" t="s">
        <v>1387</v>
      </c>
      <c r="C385" s="93">
        <v>13816</v>
      </c>
      <c r="D385" t="s">
        <v>1394</v>
      </c>
      <c r="E385">
        <v>290</v>
      </c>
      <c r="F385" s="256">
        <v>0</v>
      </c>
    </row>
    <row r="386" spans="1:6" x14ac:dyDescent="0.25">
      <c r="A386">
        <v>6</v>
      </c>
      <c r="B386" t="s">
        <v>1395</v>
      </c>
      <c r="C386" s="93">
        <v>10665</v>
      </c>
      <c r="D386" t="s">
        <v>1396</v>
      </c>
      <c r="E386">
        <v>300</v>
      </c>
      <c r="F386" s="256">
        <v>1</v>
      </c>
    </row>
    <row r="387" spans="1:6" x14ac:dyDescent="0.25">
      <c r="A387">
        <v>6</v>
      </c>
      <c r="B387" t="s">
        <v>1395</v>
      </c>
      <c r="C387" s="93">
        <v>10857</v>
      </c>
      <c r="D387" t="s">
        <v>1397</v>
      </c>
      <c r="E387">
        <v>300</v>
      </c>
      <c r="F387" s="256">
        <v>1</v>
      </c>
    </row>
    <row r="388" spans="1:6" x14ac:dyDescent="0.25">
      <c r="A388">
        <v>6</v>
      </c>
      <c r="B388" t="s">
        <v>1395</v>
      </c>
      <c r="C388" s="93">
        <v>10858</v>
      </c>
      <c r="D388" t="s">
        <v>1398</v>
      </c>
      <c r="E388">
        <v>300</v>
      </c>
      <c r="F388" s="256">
        <v>1</v>
      </c>
    </row>
    <row r="389" spans="1:6" x14ac:dyDescent="0.25">
      <c r="A389">
        <v>6</v>
      </c>
      <c r="B389" t="s">
        <v>1395</v>
      </c>
      <c r="C389" s="93">
        <v>10859</v>
      </c>
      <c r="D389" t="s">
        <v>1399</v>
      </c>
      <c r="E389">
        <v>300</v>
      </c>
      <c r="F389" s="256">
        <v>1</v>
      </c>
    </row>
    <row r="390" spans="1:6" x14ac:dyDescent="0.25">
      <c r="A390">
        <v>6</v>
      </c>
      <c r="B390" t="s">
        <v>1395</v>
      </c>
      <c r="C390" s="93">
        <v>10860</v>
      </c>
      <c r="D390" t="s">
        <v>1400</v>
      </c>
      <c r="E390">
        <v>300</v>
      </c>
      <c r="F390" s="256">
        <v>1</v>
      </c>
    </row>
    <row r="391" spans="1:6" x14ac:dyDescent="0.25">
      <c r="A391">
        <v>6</v>
      </c>
      <c r="B391" t="s">
        <v>1395</v>
      </c>
      <c r="C391" s="93">
        <v>10861</v>
      </c>
      <c r="D391" t="s">
        <v>1401</v>
      </c>
      <c r="E391">
        <v>300</v>
      </c>
      <c r="F391" s="256">
        <v>1</v>
      </c>
    </row>
    <row r="392" spans="1:6" x14ac:dyDescent="0.25">
      <c r="A392">
        <v>6</v>
      </c>
      <c r="B392" t="s">
        <v>1395</v>
      </c>
      <c r="C392" s="93">
        <v>10862</v>
      </c>
      <c r="D392" t="s">
        <v>1402</v>
      </c>
      <c r="E392">
        <v>300</v>
      </c>
      <c r="F392" s="256">
        <v>1</v>
      </c>
    </row>
    <row r="393" spans="1:6" x14ac:dyDescent="0.25">
      <c r="A393">
        <v>6</v>
      </c>
      <c r="B393" t="s">
        <v>1403</v>
      </c>
      <c r="C393" s="93">
        <v>10663</v>
      </c>
      <c r="D393" t="s">
        <v>1404</v>
      </c>
      <c r="E393">
        <v>300</v>
      </c>
      <c r="F393" s="256">
        <v>1</v>
      </c>
    </row>
    <row r="394" spans="1:6" x14ac:dyDescent="0.25">
      <c r="A394">
        <v>6</v>
      </c>
      <c r="B394" t="s">
        <v>1403</v>
      </c>
      <c r="C394" s="93">
        <v>10827</v>
      </c>
      <c r="D394" t="s">
        <v>1405</v>
      </c>
      <c r="E394">
        <v>300</v>
      </c>
      <c r="F394" s="256">
        <v>1</v>
      </c>
    </row>
    <row r="395" spans="1:6" x14ac:dyDescent="0.25">
      <c r="A395">
        <v>6</v>
      </c>
      <c r="B395" t="s">
        <v>1403</v>
      </c>
      <c r="C395" s="93">
        <v>10828</v>
      </c>
      <c r="D395" t="s">
        <v>1406</v>
      </c>
      <c r="E395">
        <v>300</v>
      </c>
      <c r="F395" s="256">
        <v>1</v>
      </c>
    </row>
    <row r="396" spans="1:6" x14ac:dyDescent="0.25">
      <c r="A396">
        <v>6</v>
      </c>
      <c r="B396" t="s">
        <v>1403</v>
      </c>
      <c r="C396" s="93">
        <v>10829</v>
      </c>
      <c r="D396" t="s">
        <v>1407</v>
      </c>
      <c r="E396">
        <v>270</v>
      </c>
      <c r="F396" s="256">
        <v>0</v>
      </c>
    </row>
    <row r="397" spans="1:6" x14ac:dyDescent="0.25">
      <c r="A397">
        <v>6</v>
      </c>
      <c r="B397" t="s">
        <v>1403</v>
      </c>
      <c r="C397" s="93">
        <v>10830</v>
      </c>
      <c r="D397" t="s">
        <v>1408</v>
      </c>
      <c r="E397">
        <v>260</v>
      </c>
      <c r="F397" s="256">
        <v>0</v>
      </c>
    </row>
    <row r="398" spans="1:6" x14ac:dyDescent="0.25">
      <c r="A398">
        <v>6</v>
      </c>
      <c r="B398" t="s">
        <v>1403</v>
      </c>
      <c r="C398" s="93">
        <v>10831</v>
      </c>
      <c r="D398" t="s">
        <v>1409</v>
      </c>
      <c r="E398">
        <v>300</v>
      </c>
      <c r="F398" s="256">
        <v>1</v>
      </c>
    </row>
    <row r="399" spans="1:6" x14ac:dyDescent="0.25">
      <c r="A399">
        <v>6</v>
      </c>
      <c r="B399" t="s">
        <v>1403</v>
      </c>
      <c r="C399" s="93">
        <v>10832</v>
      </c>
      <c r="D399" t="s">
        <v>1410</v>
      </c>
      <c r="E399">
        <v>270</v>
      </c>
      <c r="F399" s="256">
        <v>0</v>
      </c>
    </row>
    <row r="400" spans="1:6" x14ac:dyDescent="0.25">
      <c r="A400">
        <v>6</v>
      </c>
      <c r="B400" t="s">
        <v>1403</v>
      </c>
      <c r="C400" s="93">
        <v>22734</v>
      </c>
      <c r="D400" t="s">
        <v>1411</v>
      </c>
      <c r="E400">
        <v>145</v>
      </c>
      <c r="F400" s="256">
        <v>0</v>
      </c>
    </row>
    <row r="401" spans="1:6" x14ac:dyDescent="0.25">
      <c r="A401">
        <v>6</v>
      </c>
      <c r="B401" t="s">
        <v>1403</v>
      </c>
      <c r="C401" s="93">
        <v>23962</v>
      </c>
      <c r="D401" t="s">
        <v>1412</v>
      </c>
      <c r="E401">
        <v>300</v>
      </c>
      <c r="F401" s="256">
        <v>1</v>
      </c>
    </row>
    <row r="402" spans="1:6" x14ac:dyDescent="0.25">
      <c r="A402">
        <v>6</v>
      </c>
      <c r="B402" t="s">
        <v>1413</v>
      </c>
      <c r="C402" s="93">
        <v>10685</v>
      </c>
      <c r="D402" t="s">
        <v>1414</v>
      </c>
      <c r="E402">
        <v>300</v>
      </c>
      <c r="F402" s="256">
        <v>1</v>
      </c>
    </row>
    <row r="403" spans="1:6" x14ac:dyDescent="0.25">
      <c r="A403">
        <v>6</v>
      </c>
      <c r="B403" t="s">
        <v>1413</v>
      </c>
      <c r="C403" s="93">
        <v>10752</v>
      </c>
      <c r="D403" t="s">
        <v>1415</v>
      </c>
      <c r="E403">
        <v>300</v>
      </c>
      <c r="F403" s="256">
        <v>1</v>
      </c>
    </row>
    <row r="404" spans="1:6" x14ac:dyDescent="0.25">
      <c r="A404">
        <v>6</v>
      </c>
      <c r="B404" t="s">
        <v>1413</v>
      </c>
      <c r="C404" s="93">
        <v>10753</v>
      </c>
      <c r="D404" t="s">
        <v>1416</v>
      </c>
      <c r="E404">
        <v>300</v>
      </c>
      <c r="F404" s="256">
        <v>1</v>
      </c>
    </row>
    <row r="405" spans="1:6" x14ac:dyDescent="0.25">
      <c r="A405">
        <v>6</v>
      </c>
      <c r="B405" t="s">
        <v>1413</v>
      </c>
      <c r="C405" s="93">
        <v>10754</v>
      </c>
      <c r="D405" t="s">
        <v>1417</v>
      </c>
      <c r="E405">
        <v>300</v>
      </c>
      <c r="F405" s="256">
        <v>1</v>
      </c>
    </row>
    <row r="406" spans="1:6" x14ac:dyDescent="0.25">
      <c r="A406">
        <v>6</v>
      </c>
      <c r="B406" t="s">
        <v>1413</v>
      </c>
      <c r="C406" s="93">
        <v>10755</v>
      </c>
      <c r="D406" t="s">
        <v>1418</v>
      </c>
      <c r="E406">
        <v>300</v>
      </c>
      <c r="F406" s="256">
        <v>1</v>
      </c>
    </row>
    <row r="407" spans="1:6" x14ac:dyDescent="0.25">
      <c r="A407">
        <v>6</v>
      </c>
      <c r="B407" t="s">
        <v>1413</v>
      </c>
      <c r="C407" s="93">
        <v>28785</v>
      </c>
      <c r="D407" t="s">
        <v>1419</v>
      </c>
      <c r="E407">
        <v>300</v>
      </c>
      <c r="F407" s="256">
        <v>1</v>
      </c>
    </row>
    <row r="408" spans="1:6" x14ac:dyDescent="0.25">
      <c r="A408">
        <v>6</v>
      </c>
      <c r="B408" t="s">
        <v>1420</v>
      </c>
      <c r="C408" s="93">
        <v>10699</v>
      </c>
      <c r="D408" t="s">
        <v>1421</v>
      </c>
      <c r="E408">
        <v>300</v>
      </c>
      <c r="F408" s="256">
        <v>1</v>
      </c>
    </row>
    <row r="409" spans="1:6" x14ac:dyDescent="0.25">
      <c r="A409">
        <v>6</v>
      </c>
      <c r="B409" t="s">
        <v>1420</v>
      </c>
      <c r="C409" s="93">
        <v>10866</v>
      </c>
      <c r="D409" t="s">
        <v>1422</v>
      </c>
      <c r="E409">
        <v>300</v>
      </c>
      <c r="F409" s="256">
        <v>1</v>
      </c>
    </row>
    <row r="410" spans="1:6" x14ac:dyDescent="0.25">
      <c r="A410">
        <v>6</v>
      </c>
      <c r="B410" t="s">
        <v>1420</v>
      </c>
      <c r="C410" s="93">
        <v>10867</v>
      </c>
      <c r="D410" t="s">
        <v>1423</v>
      </c>
      <c r="E410">
        <v>300</v>
      </c>
      <c r="F410" s="256">
        <v>1</v>
      </c>
    </row>
    <row r="411" spans="1:6" x14ac:dyDescent="0.25">
      <c r="A411">
        <v>6</v>
      </c>
      <c r="B411" t="s">
        <v>1420</v>
      </c>
      <c r="C411" s="93">
        <v>10868</v>
      </c>
      <c r="D411" t="s">
        <v>1424</v>
      </c>
      <c r="E411">
        <v>300</v>
      </c>
      <c r="F411" s="256">
        <v>1</v>
      </c>
    </row>
    <row r="412" spans="1:6" x14ac:dyDescent="0.25">
      <c r="A412">
        <v>6</v>
      </c>
      <c r="B412" t="s">
        <v>1420</v>
      </c>
      <c r="C412" s="93">
        <v>10869</v>
      </c>
      <c r="D412" t="s">
        <v>1425</v>
      </c>
      <c r="E412">
        <v>300</v>
      </c>
      <c r="F412" s="256">
        <v>1</v>
      </c>
    </row>
    <row r="413" spans="1:6" x14ac:dyDescent="0.25">
      <c r="A413">
        <v>6</v>
      </c>
      <c r="B413" t="s">
        <v>1420</v>
      </c>
      <c r="C413" s="93">
        <v>10870</v>
      </c>
      <c r="D413" t="s">
        <v>1426</v>
      </c>
      <c r="E413">
        <v>300</v>
      </c>
      <c r="F413" s="256">
        <v>1</v>
      </c>
    </row>
    <row r="414" spans="1:6" x14ac:dyDescent="0.25">
      <c r="A414">
        <v>6</v>
      </c>
      <c r="B414" t="s">
        <v>1420</v>
      </c>
      <c r="C414" s="93">
        <v>13817</v>
      </c>
      <c r="D414" t="s">
        <v>1427</v>
      </c>
      <c r="E414">
        <v>300</v>
      </c>
      <c r="F414" s="256">
        <v>1</v>
      </c>
    </row>
    <row r="415" spans="1:6" x14ac:dyDescent="0.25">
      <c r="A415">
        <v>6</v>
      </c>
      <c r="B415" t="s">
        <v>1420</v>
      </c>
      <c r="C415" s="93">
        <v>28849</v>
      </c>
      <c r="D415" t="s">
        <v>1428</v>
      </c>
      <c r="E415">
        <v>300</v>
      </c>
      <c r="F415" s="256">
        <v>1</v>
      </c>
    </row>
    <row r="416" spans="1:6" x14ac:dyDescent="0.25">
      <c r="A416">
        <v>6</v>
      </c>
      <c r="B416" t="s">
        <v>1420</v>
      </c>
      <c r="C416" s="93">
        <v>28850</v>
      </c>
      <c r="D416" t="s">
        <v>1429</v>
      </c>
      <c r="E416">
        <v>300</v>
      </c>
      <c r="F416" s="256">
        <v>1</v>
      </c>
    </row>
    <row r="417" spans="1:6" x14ac:dyDescent="0.25">
      <c r="A417">
        <v>7</v>
      </c>
      <c r="B417" t="s">
        <v>1430</v>
      </c>
      <c r="C417" s="93">
        <v>10709</v>
      </c>
      <c r="D417" t="s">
        <v>1431</v>
      </c>
      <c r="E417">
        <v>300</v>
      </c>
      <c r="F417" s="256">
        <v>1</v>
      </c>
    </row>
    <row r="418" spans="1:6" x14ac:dyDescent="0.25">
      <c r="A418">
        <v>7</v>
      </c>
      <c r="B418" t="s">
        <v>1430</v>
      </c>
      <c r="C418" s="93">
        <v>11077</v>
      </c>
      <c r="D418" t="s">
        <v>1432</v>
      </c>
      <c r="E418">
        <v>300</v>
      </c>
      <c r="F418" s="256">
        <v>1</v>
      </c>
    </row>
    <row r="419" spans="1:6" x14ac:dyDescent="0.25">
      <c r="A419">
        <v>7</v>
      </c>
      <c r="B419" t="s">
        <v>1430</v>
      </c>
      <c r="C419" s="93">
        <v>11078</v>
      </c>
      <c r="D419" t="s">
        <v>1433</v>
      </c>
      <c r="E419">
        <v>285</v>
      </c>
      <c r="F419" s="256">
        <v>0</v>
      </c>
    </row>
    <row r="420" spans="1:6" x14ac:dyDescent="0.25">
      <c r="A420">
        <v>7</v>
      </c>
      <c r="B420" t="s">
        <v>1430</v>
      </c>
      <c r="C420" s="93">
        <v>11079</v>
      </c>
      <c r="D420" t="s">
        <v>1434</v>
      </c>
      <c r="E420">
        <v>300</v>
      </c>
      <c r="F420" s="256">
        <v>1</v>
      </c>
    </row>
    <row r="421" spans="1:6" x14ac:dyDescent="0.25">
      <c r="A421">
        <v>7</v>
      </c>
      <c r="B421" t="s">
        <v>1430</v>
      </c>
      <c r="C421" s="93">
        <v>11080</v>
      </c>
      <c r="D421" t="s">
        <v>1435</v>
      </c>
      <c r="E421">
        <v>300</v>
      </c>
      <c r="F421" s="256">
        <v>1</v>
      </c>
    </row>
    <row r="422" spans="1:6" x14ac:dyDescent="0.25">
      <c r="A422">
        <v>7</v>
      </c>
      <c r="B422" t="s">
        <v>1430</v>
      </c>
      <c r="C422" s="93">
        <v>11081</v>
      </c>
      <c r="D422" t="s">
        <v>1436</v>
      </c>
      <c r="E422">
        <v>300</v>
      </c>
      <c r="F422" s="256">
        <v>1</v>
      </c>
    </row>
    <row r="423" spans="1:6" x14ac:dyDescent="0.25">
      <c r="A423">
        <v>7</v>
      </c>
      <c r="B423" t="s">
        <v>1430</v>
      </c>
      <c r="C423" s="93">
        <v>11082</v>
      </c>
      <c r="D423" t="s">
        <v>1437</v>
      </c>
      <c r="E423">
        <v>280</v>
      </c>
      <c r="F423" s="256">
        <v>0</v>
      </c>
    </row>
    <row r="424" spans="1:6" x14ac:dyDescent="0.25">
      <c r="A424">
        <v>7</v>
      </c>
      <c r="B424" t="s">
        <v>1430</v>
      </c>
      <c r="C424" s="93">
        <v>11083</v>
      </c>
      <c r="D424" t="s">
        <v>1438</v>
      </c>
      <c r="E424">
        <v>300</v>
      </c>
      <c r="F424" s="256">
        <v>1</v>
      </c>
    </row>
    <row r="425" spans="1:6" x14ac:dyDescent="0.25">
      <c r="A425">
        <v>7</v>
      </c>
      <c r="B425" t="s">
        <v>1430</v>
      </c>
      <c r="C425" s="93">
        <v>11084</v>
      </c>
      <c r="D425" t="s">
        <v>1439</v>
      </c>
      <c r="E425">
        <v>300</v>
      </c>
      <c r="F425" s="256">
        <v>1</v>
      </c>
    </row>
    <row r="426" spans="1:6" x14ac:dyDescent="0.25">
      <c r="A426">
        <v>7</v>
      </c>
      <c r="B426" t="s">
        <v>1430</v>
      </c>
      <c r="C426" s="93">
        <v>11085</v>
      </c>
      <c r="D426" t="s">
        <v>1440</v>
      </c>
      <c r="E426">
        <v>300</v>
      </c>
      <c r="F426" s="256">
        <v>1</v>
      </c>
    </row>
    <row r="427" spans="1:6" x14ac:dyDescent="0.25">
      <c r="A427">
        <v>7</v>
      </c>
      <c r="B427" t="s">
        <v>1430</v>
      </c>
      <c r="C427" s="93">
        <v>11086</v>
      </c>
      <c r="D427" t="s">
        <v>1441</v>
      </c>
      <c r="E427">
        <v>300</v>
      </c>
      <c r="F427" s="256">
        <v>1</v>
      </c>
    </row>
    <row r="428" spans="1:6" x14ac:dyDescent="0.25">
      <c r="A428">
        <v>7</v>
      </c>
      <c r="B428" t="s">
        <v>1430</v>
      </c>
      <c r="C428" s="93">
        <v>11087</v>
      </c>
      <c r="D428" t="s">
        <v>1442</v>
      </c>
      <c r="E428">
        <v>300</v>
      </c>
      <c r="F428" s="256">
        <v>1</v>
      </c>
    </row>
    <row r="429" spans="1:6" x14ac:dyDescent="0.25">
      <c r="A429">
        <v>7</v>
      </c>
      <c r="B429" t="s">
        <v>1430</v>
      </c>
      <c r="C429" s="93">
        <v>11088</v>
      </c>
      <c r="D429" t="s">
        <v>1443</v>
      </c>
      <c r="E429">
        <v>300</v>
      </c>
      <c r="F429" s="256">
        <v>1</v>
      </c>
    </row>
    <row r="430" spans="1:6" x14ac:dyDescent="0.25">
      <c r="A430">
        <v>7</v>
      </c>
      <c r="B430" t="s">
        <v>1430</v>
      </c>
      <c r="C430" s="93">
        <v>11449</v>
      </c>
      <c r="D430" t="s">
        <v>1444</v>
      </c>
      <c r="E430">
        <v>300</v>
      </c>
      <c r="F430" s="256">
        <v>1</v>
      </c>
    </row>
    <row r="431" spans="1:6" x14ac:dyDescent="0.25">
      <c r="A431">
        <v>7</v>
      </c>
      <c r="B431" t="s">
        <v>1430</v>
      </c>
      <c r="C431" s="93">
        <v>28017</v>
      </c>
      <c r="D431" t="s">
        <v>1445</v>
      </c>
      <c r="E431">
        <v>285</v>
      </c>
      <c r="F431" s="256">
        <v>0</v>
      </c>
    </row>
    <row r="432" spans="1:6" x14ac:dyDescent="0.25">
      <c r="A432">
        <v>7</v>
      </c>
      <c r="B432" t="s">
        <v>1430</v>
      </c>
      <c r="C432" s="93">
        <v>28789</v>
      </c>
      <c r="D432" t="s">
        <v>1446</v>
      </c>
      <c r="E432">
        <v>300</v>
      </c>
      <c r="F432" s="256">
        <v>1</v>
      </c>
    </row>
    <row r="433" spans="1:6" x14ac:dyDescent="0.25">
      <c r="A433">
        <v>7</v>
      </c>
      <c r="B433" t="s">
        <v>1430</v>
      </c>
      <c r="C433" s="93">
        <v>28790</v>
      </c>
      <c r="D433" t="s">
        <v>1447</v>
      </c>
      <c r="E433">
        <v>300</v>
      </c>
      <c r="F433" s="256">
        <v>1</v>
      </c>
    </row>
    <row r="434" spans="1:6" x14ac:dyDescent="0.25">
      <c r="A434">
        <v>7</v>
      </c>
      <c r="B434" t="s">
        <v>1430</v>
      </c>
      <c r="C434" s="93">
        <v>28791</v>
      </c>
      <c r="D434" t="s">
        <v>1448</v>
      </c>
      <c r="E434">
        <v>300</v>
      </c>
      <c r="F434" s="256">
        <v>1</v>
      </c>
    </row>
    <row r="435" spans="1:6" x14ac:dyDescent="0.25">
      <c r="A435">
        <v>7</v>
      </c>
      <c r="B435" t="s">
        <v>1449</v>
      </c>
      <c r="C435" s="93">
        <v>10670</v>
      </c>
      <c r="D435" t="s">
        <v>1450</v>
      </c>
      <c r="E435">
        <v>300</v>
      </c>
      <c r="F435" s="256">
        <v>1</v>
      </c>
    </row>
    <row r="436" spans="1:6" x14ac:dyDescent="0.25">
      <c r="A436">
        <v>7</v>
      </c>
      <c r="B436" t="s">
        <v>1449</v>
      </c>
      <c r="C436" s="93">
        <v>10995</v>
      </c>
      <c r="D436" t="s">
        <v>1451</v>
      </c>
      <c r="E436">
        <v>300</v>
      </c>
      <c r="F436" s="256">
        <v>1</v>
      </c>
    </row>
    <row r="437" spans="1:6" x14ac:dyDescent="0.25">
      <c r="A437">
        <v>7</v>
      </c>
      <c r="B437" t="s">
        <v>1449</v>
      </c>
      <c r="C437" s="93">
        <v>10996</v>
      </c>
      <c r="D437" t="s">
        <v>1452</v>
      </c>
      <c r="E437">
        <v>300</v>
      </c>
      <c r="F437" s="256">
        <v>1</v>
      </c>
    </row>
    <row r="438" spans="1:6" x14ac:dyDescent="0.25">
      <c r="A438">
        <v>7</v>
      </c>
      <c r="B438" t="s">
        <v>1449</v>
      </c>
      <c r="C438" s="93">
        <v>10997</v>
      </c>
      <c r="D438" t="s">
        <v>1453</v>
      </c>
      <c r="E438">
        <v>300</v>
      </c>
      <c r="F438" s="256">
        <v>1</v>
      </c>
    </row>
    <row r="439" spans="1:6" x14ac:dyDescent="0.25">
      <c r="A439">
        <v>7</v>
      </c>
      <c r="B439" t="s">
        <v>1449</v>
      </c>
      <c r="C439" s="93">
        <v>10998</v>
      </c>
      <c r="D439" t="s">
        <v>1454</v>
      </c>
      <c r="E439">
        <v>300</v>
      </c>
      <c r="F439" s="256">
        <v>1</v>
      </c>
    </row>
    <row r="440" spans="1:6" x14ac:dyDescent="0.25">
      <c r="A440">
        <v>7</v>
      </c>
      <c r="B440" t="s">
        <v>1449</v>
      </c>
      <c r="C440" s="93">
        <v>10999</v>
      </c>
      <c r="D440" t="s">
        <v>1455</v>
      </c>
      <c r="E440">
        <v>300</v>
      </c>
      <c r="F440" s="256">
        <v>1</v>
      </c>
    </row>
    <row r="441" spans="1:6" x14ac:dyDescent="0.25">
      <c r="A441">
        <v>7</v>
      </c>
      <c r="B441" t="s">
        <v>1449</v>
      </c>
      <c r="C441" s="93">
        <v>11000</v>
      </c>
      <c r="D441" t="s">
        <v>1456</v>
      </c>
      <c r="E441">
        <v>300</v>
      </c>
      <c r="F441" s="256">
        <v>1</v>
      </c>
    </row>
    <row r="442" spans="1:6" x14ac:dyDescent="0.25">
      <c r="A442">
        <v>7</v>
      </c>
      <c r="B442" t="s">
        <v>1449</v>
      </c>
      <c r="C442" s="93">
        <v>11001</v>
      </c>
      <c r="D442" t="s">
        <v>1457</v>
      </c>
      <c r="E442">
        <v>300</v>
      </c>
      <c r="F442" s="256">
        <v>1</v>
      </c>
    </row>
    <row r="443" spans="1:6" x14ac:dyDescent="0.25">
      <c r="A443">
        <v>7</v>
      </c>
      <c r="B443" t="s">
        <v>1449</v>
      </c>
      <c r="C443" s="93">
        <v>11002</v>
      </c>
      <c r="D443" t="s">
        <v>1458</v>
      </c>
      <c r="E443">
        <v>300</v>
      </c>
      <c r="F443" s="256">
        <v>1</v>
      </c>
    </row>
    <row r="444" spans="1:6" x14ac:dyDescent="0.25">
      <c r="A444">
        <v>7</v>
      </c>
      <c r="B444" t="s">
        <v>1449</v>
      </c>
      <c r="C444" s="93">
        <v>11003</v>
      </c>
      <c r="D444" t="s">
        <v>1459</v>
      </c>
      <c r="E444">
        <v>300</v>
      </c>
      <c r="F444" s="256">
        <v>1</v>
      </c>
    </row>
    <row r="445" spans="1:6" x14ac:dyDescent="0.25">
      <c r="A445">
        <v>7</v>
      </c>
      <c r="B445" t="s">
        <v>1449</v>
      </c>
      <c r="C445" s="93">
        <v>11004</v>
      </c>
      <c r="D445" t="s">
        <v>1460</v>
      </c>
      <c r="E445">
        <v>300</v>
      </c>
      <c r="F445" s="256">
        <v>1</v>
      </c>
    </row>
    <row r="446" spans="1:6" x14ac:dyDescent="0.25">
      <c r="A446">
        <v>7</v>
      </c>
      <c r="B446" t="s">
        <v>1449</v>
      </c>
      <c r="C446" s="93">
        <v>11005</v>
      </c>
      <c r="D446" t="s">
        <v>1461</v>
      </c>
      <c r="E446">
        <v>300</v>
      </c>
      <c r="F446" s="256">
        <v>1</v>
      </c>
    </row>
    <row r="447" spans="1:6" x14ac:dyDescent="0.25">
      <c r="A447">
        <v>7</v>
      </c>
      <c r="B447" t="s">
        <v>1449</v>
      </c>
      <c r="C447" s="93">
        <v>11006</v>
      </c>
      <c r="D447" t="s">
        <v>1462</v>
      </c>
      <c r="E447">
        <v>300</v>
      </c>
      <c r="F447" s="256">
        <v>1</v>
      </c>
    </row>
    <row r="448" spans="1:6" x14ac:dyDescent="0.25">
      <c r="A448">
        <v>7</v>
      </c>
      <c r="B448" t="s">
        <v>1449</v>
      </c>
      <c r="C448" s="93">
        <v>11007</v>
      </c>
      <c r="D448" t="s">
        <v>1463</v>
      </c>
      <c r="E448">
        <v>300</v>
      </c>
      <c r="F448" s="256">
        <v>1</v>
      </c>
    </row>
    <row r="449" spans="1:6" x14ac:dyDescent="0.25">
      <c r="A449">
        <v>7</v>
      </c>
      <c r="B449" t="s">
        <v>1449</v>
      </c>
      <c r="C449" s="93">
        <v>11008</v>
      </c>
      <c r="D449" t="s">
        <v>1464</v>
      </c>
      <c r="E449">
        <v>295</v>
      </c>
      <c r="F449" s="256">
        <v>0</v>
      </c>
    </row>
    <row r="450" spans="1:6" x14ac:dyDescent="0.25">
      <c r="A450">
        <v>7</v>
      </c>
      <c r="B450" t="s">
        <v>1449</v>
      </c>
      <c r="C450" s="93">
        <v>11009</v>
      </c>
      <c r="D450" t="s">
        <v>1465</v>
      </c>
      <c r="E450">
        <v>300</v>
      </c>
      <c r="F450" s="256">
        <v>1</v>
      </c>
    </row>
    <row r="451" spans="1:6" x14ac:dyDescent="0.25">
      <c r="A451">
        <v>7</v>
      </c>
      <c r="B451" t="s">
        <v>1449</v>
      </c>
      <c r="C451" s="93">
        <v>11010</v>
      </c>
      <c r="D451" t="s">
        <v>1466</v>
      </c>
      <c r="E451">
        <v>300</v>
      </c>
      <c r="F451" s="256">
        <v>1</v>
      </c>
    </row>
    <row r="452" spans="1:6" x14ac:dyDescent="0.25">
      <c r="A452">
        <v>7</v>
      </c>
      <c r="B452" t="s">
        <v>1449</v>
      </c>
      <c r="C452" s="93">
        <v>11011</v>
      </c>
      <c r="D452" t="s">
        <v>1467</v>
      </c>
      <c r="E452">
        <v>300</v>
      </c>
      <c r="F452" s="256">
        <v>1</v>
      </c>
    </row>
    <row r="453" spans="1:6" x14ac:dyDescent="0.25">
      <c r="A453">
        <v>7</v>
      </c>
      <c r="B453" t="s">
        <v>1449</v>
      </c>
      <c r="C453" s="93">
        <v>11012</v>
      </c>
      <c r="D453" t="s">
        <v>1468</v>
      </c>
      <c r="E453">
        <v>300</v>
      </c>
      <c r="F453" s="256">
        <v>1</v>
      </c>
    </row>
    <row r="454" spans="1:6" x14ac:dyDescent="0.25">
      <c r="A454">
        <v>7</v>
      </c>
      <c r="B454" t="s">
        <v>1449</v>
      </c>
      <c r="C454" s="93">
        <v>11445</v>
      </c>
      <c r="D454" t="s">
        <v>1469</v>
      </c>
      <c r="E454">
        <v>300</v>
      </c>
      <c r="F454" s="256">
        <v>1</v>
      </c>
    </row>
    <row r="455" spans="1:6" x14ac:dyDescent="0.25">
      <c r="A455">
        <v>7</v>
      </c>
      <c r="B455" t="s">
        <v>1449</v>
      </c>
      <c r="C455" s="93">
        <v>12275</v>
      </c>
      <c r="D455" t="s">
        <v>1470</v>
      </c>
      <c r="E455">
        <v>300</v>
      </c>
      <c r="F455" s="256">
        <v>1</v>
      </c>
    </row>
    <row r="456" spans="1:6" x14ac:dyDescent="0.25">
      <c r="A456">
        <v>7</v>
      </c>
      <c r="B456" t="s">
        <v>1449</v>
      </c>
      <c r="C456" s="93">
        <v>14132</v>
      </c>
      <c r="D456" t="s">
        <v>1471</v>
      </c>
      <c r="E456">
        <v>295</v>
      </c>
      <c r="F456" s="256">
        <v>0</v>
      </c>
    </row>
    <row r="457" spans="1:6" x14ac:dyDescent="0.25">
      <c r="A457">
        <v>7</v>
      </c>
      <c r="B457" t="s">
        <v>1449</v>
      </c>
      <c r="C457" s="93">
        <v>77649</v>
      </c>
      <c r="D457" t="s">
        <v>1472</v>
      </c>
      <c r="E457">
        <v>300</v>
      </c>
      <c r="F457" s="256">
        <v>1</v>
      </c>
    </row>
    <row r="458" spans="1:6" x14ac:dyDescent="0.25">
      <c r="A458">
        <v>7</v>
      </c>
      <c r="B458" t="s">
        <v>1449</v>
      </c>
      <c r="C458" s="93">
        <v>77650</v>
      </c>
      <c r="D458" t="s">
        <v>1473</v>
      </c>
      <c r="E458">
        <v>295</v>
      </c>
      <c r="F458" s="256">
        <v>0</v>
      </c>
    </row>
    <row r="459" spans="1:6" x14ac:dyDescent="0.25">
      <c r="A459">
        <v>7</v>
      </c>
      <c r="B459" t="s">
        <v>1449</v>
      </c>
      <c r="C459" s="93">
        <v>77651</v>
      </c>
      <c r="D459" t="s">
        <v>1474</v>
      </c>
      <c r="E459">
        <v>300</v>
      </c>
      <c r="F459" s="256">
        <v>1</v>
      </c>
    </row>
    <row r="460" spans="1:6" x14ac:dyDescent="0.25">
      <c r="A460">
        <v>7</v>
      </c>
      <c r="B460" t="s">
        <v>1449</v>
      </c>
      <c r="C460" s="93">
        <v>77652</v>
      </c>
      <c r="D460" t="s">
        <v>1475</v>
      </c>
      <c r="E460">
        <v>250</v>
      </c>
      <c r="F460" s="256">
        <v>0</v>
      </c>
    </row>
    <row r="461" spans="1:6" x14ac:dyDescent="0.25">
      <c r="A461">
        <v>7</v>
      </c>
      <c r="B461" t="s">
        <v>1476</v>
      </c>
      <c r="C461" s="93">
        <v>10707</v>
      </c>
      <c r="D461" t="s">
        <v>1477</v>
      </c>
      <c r="E461">
        <v>300</v>
      </c>
      <c r="F461" s="256">
        <v>1</v>
      </c>
    </row>
    <row r="462" spans="1:6" x14ac:dyDescent="0.25">
      <c r="A462">
        <v>7</v>
      </c>
      <c r="B462" t="s">
        <v>1476</v>
      </c>
      <c r="C462" s="93">
        <v>11051</v>
      </c>
      <c r="D462" t="s">
        <v>1478</v>
      </c>
      <c r="E462">
        <v>290</v>
      </c>
      <c r="F462" s="256">
        <v>0</v>
      </c>
    </row>
    <row r="463" spans="1:6" x14ac:dyDescent="0.25">
      <c r="A463">
        <v>7</v>
      </c>
      <c r="B463" t="s">
        <v>1476</v>
      </c>
      <c r="C463" s="93">
        <v>11052</v>
      </c>
      <c r="D463" t="s">
        <v>1479</v>
      </c>
      <c r="E463">
        <v>300</v>
      </c>
      <c r="F463" s="256">
        <v>1</v>
      </c>
    </row>
    <row r="464" spans="1:6" x14ac:dyDescent="0.25">
      <c r="A464">
        <v>7</v>
      </c>
      <c r="B464" t="s">
        <v>1476</v>
      </c>
      <c r="C464" s="93">
        <v>11053</v>
      </c>
      <c r="D464" t="s">
        <v>1480</v>
      </c>
      <c r="E464">
        <v>300</v>
      </c>
      <c r="F464" s="256">
        <v>1</v>
      </c>
    </row>
    <row r="465" spans="1:6" x14ac:dyDescent="0.25">
      <c r="A465">
        <v>7</v>
      </c>
      <c r="B465" t="s">
        <v>1476</v>
      </c>
      <c r="C465" s="93">
        <v>11054</v>
      </c>
      <c r="D465" t="s">
        <v>1481</v>
      </c>
      <c r="E465">
        <v>300</v>
      </c>
      <c r="F465" s="256">
        <v>1</v>
      </c>
    </row>
    <row r="466" spans="1:6" x14ac:dyDescent="0.25">
      <c r="A466">
        <v>7</v>
      </c>
      <c r="B466" t="s">
        <v>1476</v>
      </c>
      <c r="C466" s="93">
        <v>11055</v>
      </c>
      <c r="D466" t="s">
        <v>1482</v>
      </c>
      <c r="E466">
        <v>300</v>
      </c>
      <c r="F466" s="256">
        <v>1</v>
      </c>
    </row>
    <row r="467" spans="1:6" x14ac:dyDescent="0.25">
      <c r="A467">
        <v>7</v>
      </c>
      <c r="B467" t="s">
        <v>1476</v>
      </c>
      <c r="C467" s="93">
        <v>11056</v>
      </c>
      <c r="D467" t="s">
        <v>1483</v>
      </c>
      <c r="E467">
        <v>300</v>
      </c>
      <c r="F467" s="256">
        <v>1</v>
      </c>
    </row>
    <row r="468" spans="1:6" x14ac:dyDescent="0.25">
      <c r="A468">
        <v>7</v>
      </c>
      <c r="B468" t="s">
        <v>1476</v>
      </c>
      <c r="C468" s="93">
        <v>11057</v>
      </c>
      <c r="D468" t="s">
        <v>1484</v>
      </c>
      <c r="E468">
        <v>300</v>
      </c>
      <c r="F468" s="256">
        <v>1</v>
      </c>
    </row>
    <row r="469" spans="1:6" x14ac:dyDescent="0.25">
      <c r="A469">
        <v>7</v>
      </c>
      <c r="B469" t="s">
        <v>1476</v>
      </c>
      <c r="C469" s="93">
        <v>11058</v>
      </c>
      <c r="D469" t="s">
        <v>1485</v>
      </c>
      <c r="E469">
        <v>300</v>
      </c>
      <c r="F469" s="256">
        <v>1</v>
      </c>
    </row>
    <row r="470" spans="1:6" x14ac:dyDescent="0.25">
      <c r="A470">
        <v>7</v>
      </c>
      <c r="B470" t="s">
        <v>1476</v>
      </c>
      <c r="C470" s="93">
        <v>11059</v>
      </c>
      <c r="D470" t="s">
        <v>1486</v>
      </c>
      <c r="E470">
        <v>300</v>
      </c>
      <c r="F470" s="256">
        <v>1</v>
      </c>
    </row>
    <row r="471" spans="1:6" x14ac:dyDescent="0.25">
      <c r="A471">
        <v>7</v>
      </c>
      <c r="B471" t="s">
        <v>1476</v>
      </c>
      <c r="C471" s="93">
        <v>11060</v>
      </c>
      <c r="D471" t="s">
        <v>1487</v>
      </c>
      <c r="E471">
        <v>300</v>
      </c>
      <c r="F471" s="256">
        <v>1</v>
      </c>
    </row>
    <row r="472" spans="1:6" x14ac:dyDescent="0.25">
      <c r="A472">
        <v>7</v>
      </c>
      <c r="B472" t="s">
        <v>1476</v>
      </c>
      <c r="C472" s="93">
        <v>24704</v>
      </c>
      <c r="D472" t="s">
        <v>1488</v>
      </c>
      <c r="E472">
        <v>300</v>
      </c>
      <c r="F472" s="256">
        <v>1</v>
      </c>
    </row>
    <row r="473" spans="1:6" x14ac:dyDescent="0.25">
      <c r="A473">
        <v>7</v>
      </c>
      <c r="B473" t="s">
        <v>1476</v>
      </c>
      <c r="C473" s="93">
        <v>28843</v>
      </c>
      <c r="D473" t="s">
        <v>1489</v>
      </c>
      <c r="E473">
        <v>300</v>
      </c>
      <c r="F473" s="256">
        <v>1</v>
      </c>
    </row>
    <row r="474" spans="1:6" x14ac:dyDescent="0.25">
      <c r="A474">
        <v>7</v>
      </c>
      <c r="B474" t="s">
        <v>1490</v>
      </c>
      <c r="C474" s="93">
        <v>10708</v>
      </c>
      <c r="D474" t="s">
        <v>1491</v>
      </c>
      <c r="E474">
        <v>300</v>
      </c>
      <c r="F474" s="256">
        <v>1</v>
      </c>
    </row>
    <row r="475" spans="1:6" x14ac:dyDescent="0.25">
      <c r="A475">
        <v>7</v>
      </c>
      <c r="B475" t="s">
        <v>1490</v>
      </c>
      <c r="C475" s="93">
        <v>11061</v>
      </c>
      <c r="D475" t="s">
        <v>1492</v>
      </c>
      <c r="E475">
        <v>300</v>
      </c>
      <c r="F475" s="256">
        <v>1</v>
      </c>
    </row>
    <row r="476" spans="1:6" x14ac:dyDescent="0.25">
      <c r="A476">
        <v>7</v>
      </c>
      <c r="B476" t="s">
        <v>1490</v>
      </c>
      <c r="C476" s="93">
        <v>11062</v>
      </c>
      <c r="D476" t="s">
        <v>1493</v>
      </c>
      <c r="E476">
        <v>300</v>
      </c>
      <c r="F476" s="256">
        <v>1</v>
      </c>
    </row>
    <row r="477" spans="1:6" x14ac:dyDescent="0.25">
      <c r="A477">
        <v>7</v>
      </c>
      <c r="B477" t="s">
        <v>1490</v>
      </c>
      <c r="C477" s="93">
        <v>11063</v>
      </c>
      <c r="D477" t="s">
        <v>1494</v>
      </c>
      <c r="E477">
        <v>300</v>
      </c>
      <c r="F477" s="256">
        <v>1</v>
      </c>
    </row>
    <row r="478" spans="1:6" x14ac:dyDescent="0.25">
      <c r="A478">
        <v>7</v>
      </c>
      <c r="B478" t="s">
        <v>1490</v>
      </c>
      <c r="C478" s="93">
        <v>11064</v>
      </c>
      <c r="D478" t="s">
        <v>1495</v>
      </c>
      <c r="E478">
        <v>300</v>
      </c>
      <c r="F478" s="256">
        <v>1</v>
      </c>
    </row>
    <row r="479" spans="1:6" x14ac:dyDescent="0.25">
      <c r="A479">
        <v>7</v>
      </c>
      <c r="B479" t="s">
        <v>1490</v>
      </c>
      <c r="C479" s="93">
        <v>11065</v>
      </c>
      <c r="D479" t="s">
        <v>1496</v>
      </c>
      <c r="E479">
        <v>300</v>
      </c>
      <c r="F479" s="256">
        <v>1</v>
      </c>
    </row>
    <row r="480" spans="1:6" x14ac:dyDescent="0.25">
      <c r="A480">
        <v>7</v>
      </c>
      <c r="B480" t="s">
        <v>1490</v>
      </c>
      <c r="C480" s="93">
        <v>11066</v>
      </c>
      <c r="D480" t="s">
        <v>1497</v>
      </c>
      <c r="E480">
        <v>300</v>
      </c>
      <c r="F480" s="256">
        <v>1</v>
      </c>
    </row>
    <row r="481" spans="1:6" x14ac:dyDescent="0.25">
      <c r="A481">
        <v>7</v>
      </c>
      <c r="B481" t="s">
        <v>1490</v>
      </c>
      <c r="C481" s="93">
        <v>11067</v>
      </c>
      <c r="D481" t="s">
        <v>1498</v>
      </c>
      <c r="E481">
        <v>300</v>
      </c>
      <c r="F481" s="256">
        <v>1</v>
      </c>
    </row>
    <row r="482" spans="1:6" x14ac:dyDescent="0.25">
      <c r="A482">
        <v>7</v>
      </c>
      <c r="B482" t="s">
        <v>1490</v>
      </c>
      <c r="C482" s="93">
        <v>11068</v>
      </c>
      <c r="D482" t="s">
        <v>1499</v>
      </c>
      <c r="E482">
        <v>300</v>
      </c>
      <c r="F482" s="256">
        <v>1</v>
      </c>
    </row>
    <row r="483" spans="1:6" x14ac:dyDescent="0.25">
      <c r="A483">
        <v>7</v>
      </c>
      <c r="B483" t="s">
        <v>1490</v>
      </c>
      <c r="C483" s="93">
        <v>11069</v>
      </c>
      <c r="D483" t="s">
        <v>1500</v>
      </c>
      <c r="E483">
        <v>300</v>
      </c>
      <c r="F483" s="256">
        <v>1</v>
      </c>
    </row>
    <row r="484" spans="1:6" x14ac:dyDescent="0.25">
      <c r="A484">
        <v>7</v>
      </c>
      <c r="B484" t="s">
        <v>1490</v>
      </c>
      <c r="C484" s="93">
        <v>11070</v>
      </c>
      <c r="D484" t="s">
        <v>1501</v>
      </c>
      <c r="E484">
        <v>300</v>
      </c>
      <c r="F484" s="256">
        <v>1</v>
      </c>
    </row>
    <row r="485" spans="1:6" x14ac:dyDescent="0.25">
      <c r="A485">
        <v>7</v>
      </c>
      <c r="B485" t="s">
        <v>1490</v>
      </c>
      <c r="C485" s="93">
        <v>11071</v>
      </c>
      <c r="D485" t="s">
        <v>1502</v>
      </c>
      <c r="E485">
        <v>300</v>
      </c>
      <c r="F485" s="256">
        <v>1</v>
      </c>
    </row>
    <row r="486" spans="1:6" x14ac:dyDescent="0.25">
      <c r="A486">
        <v>7</v>
      </c>
      <c r="B486" t="s">
        <v>1490</v>
      </c>
      <c r="C486" s="93">
        <v>11072</v>
      </c>
      <c r="D486" t="s">
        <v>1503</v>
      </c>
      <c r="E486">
        <v>300</v>
      </c>
      <c r="F486" s="256">
        <v>1</v>
      </c>
    </row>
    <row r="487" spans="1:6" x14ac:dyDescent="0.25">
      <c r="A487">
        <v>7</v>
      </c>
      <c r="B487" t="s">
        <v>1490</v>
      </c>
      <c r="C487" s="93">
        <v>11073</v>
      </c>
      <c r="D487" t="s">
        <v>1504</v>
      </c>
      <c r="E487">
        <v>300</v>
      </c>
      <c r="F487" s="256">
        <v>1</v>
      </c>
    </row>
    <row r="488" spans="1:6" x14ac:dyDescent="0.25">
      <c r="A488">
        <v>7</v>
      </c>
      <c r="B488" t="s">
        <v>1490</v>
      </c>
      <c r="C488" s="93">
        <v>11074</v>
      </c>
      <c r="D488" t="s">
        <v>1505</v>
      </c>
      <c r="E488">
        <v>300</v>
      </c>
      <c r="F488" s="256">
        <v>1</v>
      </c>
    </row>
    <row r="489" spans="1:6" x14ac:dyDescent="0.25">
      <c r="A489">
        <v>7</v>
      </c>
      <c r="B489" t="s">
        <v>1490</v>
      </c>
      <c r="C489" s="93">
        <v>11075</v>
      </c>
      <c r="D489" t="s">
        <v>1506</v>
      </c>
      <c r="E489">
        <v>300</v>
      </c>
      <c r="F489" s="256">
        <v>1</v>
      </c>
    </row>
    <row r="490" spans="1:6" x14ac:dyDescent="0.25">
      <c r="A490">
        <v>7</v>
      </c>
      <c r="B490" t="s">
        <v>1490</v>
      </c>
      <c r="C490" s="93">
        <v>11076</v>
      </c>
      <c r="D490" t="s">
        <v>1507</v>
      </c>
      <c r="E490">
        <v>300</v>
      </c>
      <c r="F490" s="256">
        <v>1</v>
      </c>
    </row>
    <row r="491" spans="1:6" x14ac:dyDescent="0.25">
      <c r="A491">
        <v>7</v>
      </c>
      <c r="B491" t="s">
        <v>1490</v>
      </c>
      <c r="C491" s="93">
        <v>27988</v>
      </c>
      <c r="D491" t="s">
        <v>1508</v>
      </c>
      <c r="E491">
        <v>300</v>
      </c>
      <c r="F491" s="256">
        <v>1</v>
      </c>
    </row>
    <row r="492" spans="1:6" x14ac:dyDescent="0.25">
      <c r="A492">
        <v>7</v>
      </c>
      <c r="B492" t="s">
        <v>1490</v>
      </c>
      <c r="C492" s="93">
        <v>27989</v>
      </c>
      <c r="D492" t="s">
        <v>1509</v>
      </c>
      <c r="E492">
        <v>300</v>
      </c>
      <c r="F492" s="256">
        <v>1</v>
      </c>
    </row>
    <row r="493" spans="1:6" x14ac:dyDescent="0.25">
      <c r="A493">
        <v>7</v>
      </c>
      <c r="B493" t="s">
        <v>1490</v>
      </c>
      <c r="C493" s="93">
        <v>27990</v>
      </c>
      <c r="D493" t="s">
        <v>1510</v>
      </c>
      <c r="E493">
        <v>300</v>
      </c>
      <c r="F493" s="256">
        <v>1</v>
      </c>
    </row>
    <row r="494" spans="1:6" x14ac:dyDescent="0.25">
      <c r="A494">
        <v>8</v>
      </c>
      <c r="B494" t="s">
        <v>1511</v>
      </c>
      <c r="C494" s="93">
        <v>10711</v>
      </c>
      <c r="D494" t="s">
        <v>1512</v>
      </c>
      <c r="E494">
        <v>300</v>
      </c>
      <c r="F494" s="256">
        <v>1</v>
      </c>
    </row>
    <row r="495" spans="1:6" x14ac:dyDescent="0.25">
      <c r="A495">
        <v>8</v>
      </c>
      <c r="B495" t="s">
        <v>1511</v>
      </c>
      <c r="C495" s="93">
        <v>11104</v>
      </c>
      <c r="D495" t="s">
        <v>1513</v>
      </c>
      <c r="E495">
        <v>300</v>
      </c>
      <c r="F495" s="256">
        <v>1</v>
      </c>
    </row>
    <row r="496" spans="1:6" x14ac:dyDescent="0.25">
      <c r="A496">
        <v>8</v>
      </c>
      <c r="B496" t="s">
        <v>1511</v>
      </c>
      <c r="C496" s="93">
        <v>11105</v>
      </c>
      <c r="D496" t="s">
        <v>1514</v>
      </c>
      <c r="E496">
        <v>300</v>
      </c>
      <c r="F496" s="256">
        <v>1</v>
      </c>
    </row>
    <row r="497" spans="1:6" x14ac:dyDescent="0.25">
      <c r="A497">
        <v>8</v>
      </c>
      <c r="B497" t="s">
        <v>1511</v>
      </c>
      <c r="C497" s="93">
        <v>11106</v>
      </c>
      <c r="D497" t="s">
        <v>1515</v>
      </c>
      <c r="E497">
        <v>300</v>
      </c>
      <c r="F497" s="256">
        <v>1</v>
      </c>
    </row>
    <row r="498" spans="1:6" x14ac:dyDescent="0.25">
      <c r="A498">
        <v>8</v>
      </c>
      <c r="B498" t="s">
        <v>1511</v>
      </c>
      <c r="C498" s="93">
        <v>11107</v>
      </c>
      <c r="D498" t="s">
        <v>1516</v>
      </c>
      <c r="E498">
        <v>300</v>
      </c>
      <c r="F498" s="256">
        <v>1</v>
      </c>
    </row>
    <row r="499" spans="1:6" x14ac:dyDescent="0.25">
      <c r="A499">
        <v>8</v>
      </c>
      <c r="B499" t="s">
        <v>1511</v>
      </c>
      <c r="C499" s="93">
        <v>11108</v>
      </c>
      <c r="D499" t="s">
        <v>1517</v>
      </c>
      <c r="E499">
        <v>300</v>
      </c>
      <c r="F499" s="256">
        <v>1</v>
      </c>
    </row>
    <row r="500" spans="1:6" x14ac:dyDescent="0.25">
      <c r="A500">
        <v>8</v>
      </c>
      <c r="B500" t="s">
        <v>1511</v>
      </c>
      <c r="C500" s="93">
        <v>11109</v>
      </c>
      <c r="D500" t="s">
        <v>1518</v>
      </c>
      <c r="E500">
        <v>300</v>
      </c>
      <c r="F500" s="256">
        <v>1</v>
      </c>
    </row>
    <row r="501" spans="1:6" x14ac:dyDescent="0.25">
      <c r="A501">
        <v>8</v>
      </c>
      <c r="B501" t="s">
        <v>1511</v>
      </c>
      <c r="C501" s="93">
        <v>11110</v>
      </c>
      <c r="D501" t="s">
        <v>1519</v>
      </c>
      <c r="E501">
        <v>300</v>
      </c>
      <c r="F501" s="256">
        <v>1</v>
      </c>
    </row>
    <row r="502" spans="1:6" x14ac:dyDescent="0.25">
      <c r="A502">
        <v>8</v>
      </c>
      <c r="B502" t="s">
        <v>1511</v>
      </c>
      <c r="C502" s="93">
        <v>11111</v>
      </c>
      <c r="D502" t="s">
        <v>1520</v>
      </c>
      <c r="E502">
        <v>300</v>
      </c>
      <c r="F502" s="256">
        <v>1</v>
      </c>
    </row>
    <row r="503" spans="1:6" x14ac:dyDescent="0.25">
      <c r="A503">
        <v>8</v>
      </c>
      <c r="B503" t="s">
        <v>1511</v>
      </c>
      <c r="C503" s="93">
        <v>11112</v>
      </c>
      <c r="D503" t="s">
        <v>1521</v>
      </c>
      <c r="E503">
        <v>300</v>
      </c>
      <c r="F503" s="256">
        <v>1</v>
      </c>
    </row>
    <row r="504" spans="1:6" x14ac:dyDescent="0.25">
      <c r="A504">
        <v>8</v>
      </c>
      <c r="B504" t="s">
        <v>1511</v>
      </c>
      <c r="C504" s="93">
        <v>11451</v>
      </c>
      <c r="D504" t="s">
        <v>1522</v>
      </c>
      <c r="E504">
        <v>300</v>
      </c>
      <c r="F504" s="256">
        <v>1</v>
      </c>
    </row>
    <row r="505" spans="1:6" x14ac:dyDescent="0.25">
      <c r="A505">
        <v>8</v>
      </c>
      <c r="B505" t="s">
        <v>1511</v>
      </c>
      <c r="C505" s="93">
        <v>40840</v>
      </c>
      <c r="D505" t="s">
        <v>1523</v>
      </c>
      <c r="E505">
        <v>300</v>
      </c>
      <c r="F505" s="256">
        <v>1</v>
      </c>
    </row>
    <row r="506" spans="1:6" x14ac:dyDescent="0.25">
      <c r="A506">
        <v>8</v>
      </c>
      <c r="B506" t="s">
        <v>1524</v>
      </c>
      <c r="C506" s="93">
        <v>11040</v>
      </c>
      <c r="D506" t="s">
        <v>1525</v>
      </c>
      <c r="E506">
        <v>300</v>
      </c>
      <c r="F506" s="256">
        <v>1</v>
      </c>
    </row>
    <row r="507" spans="1:6" x14ac:dyDescent="0.25">
      <c r="A507">
        <v>8</v>
      </c>
      <c r="B507" t="s">
        <v>1524</v>
      </c>
      <c r="C507" s="93">
        <v>11041</v>
      </c>
      <c r="D507" t="s">
        <v>1526</v>
      </c>
      <c r="E507">
        <v>300</v>
      </c>
      <c r="F507" s="256">
        <v>1</v>
      </c>
    </row>
    <row r="508" spans="1:6" x14ac:dyDescent="0.25">
      <c r="A508">
        <v>8</v>
      </c>
      <c r="B508" t="s">
        <v>1524</v>
      </c>
      <c r="C508" s="93">
        <v>11043</v>
      </c>
      <c r="D508" t="s">
        <v>1527</v>
      </c>
      <c r="E508">
        <v>300</v>
      </c>
      <c r="F508" s="256">
        <v>1</v>
      </c>
    </row>
    <row r="509" spans="1:6" x14ac:dyDescent="0.25">
      <c r="A509">
        <v>8</v>
      </c>
      <c r="B509" t="s">
        <v>1524</v>
      </c>
      <c r="C509" s="93">
        <v>11046</v>
      </c>
      <c r="D509" t="s">
        <v>1528</v>
      </c>
      <c r="E509">
        <v>300</v>
      </c>
      <c r="F509" s="256">
        <v>1</v>
      </c>
    </row>
    <row r="510" spans="1:6" x14ac:dyDescent="0.25">
      <c r="A510">
        <v>8</v>
      </c>
      <c r="B510" t="s">
        <v>1524</v>
      </c>
      <c r="C510" s="93">
        <v>11047</v>
      </c>
      <c r="D510" t="s">
        <v>1529</v>
      </c>
      <c r="E510">
        <v>290</v>
      </c>
      <c r="F510" s="256">
        <v>0</v>
      </c>
    </row>
    <row r="511" spans="1:6" x14ac:dyDescent="0.25">
      <c r="A511">
        <v>8</v>
      </c>
      <c r="B511" t="s">
        <v>1524</v>
      </c>
      <c r="C511" s="93">
        <v>11048</v>
      </c>
      <c r="D511" t="s">
        <v>1530</v>
      </c>
      <c r="E511">
        <v>300</v>
      </c>
      <c r="F511" s="256">
        <v>1</v>
      </c>
    </row>
    <row r="512" spans="1:6" x14ac:dyDescent="0.25">
      <c r="A512">
        <v>8</v>
      </c>
      <c r="B512" t="s">
        <v>1524</v>
      </c>
      <c r="C512" s="93">
        <v>11049</v>
      </c>
      <c r="D512" t="s">
        <v>1531</v>
      </c>
      <c r="E512">
        <v>290</v>
      </c>
      <c r="F512" s="256">
        <v>0</v>
      </c>
    </row>
    <row r="513" spans="1:6" x14ac:dyDescent="0.25">
      <c r="A513">
        <v>8</v>
      </c>
      <c r="B513" t="s">
        <v>1524</v>
      </c>
      <c r="C513" s="93">
        <v>11050</v>
      </c>
      <c r="D513" t="s">
        <v>1532</v>
      </c>
      <c r="E513">
        <v>300</v>
      </c>
      <c r="F513" s="256">
        <v>1</v>
      </c>
    </row>
    <row r="514" spans="1:6" x14ac:dyDescent="0.25">
      <c r="A514">
        <v>8</v>
      </c>
      <c r="B514" t="s">
        <v>1533</v>
      </c>
      <c r="C514" s="93">
        <v>10705</v>
      </c>
      <c r="D514" t="s">
        <v>1534</v>
      </c>
      <c r="E514">
        <v>300</v>
      </c>
      <c r="F514" s="256">
        <v>1</v>
      </c>
    </row>
    <row r="515" spans="1:6" x14ac:dyDescent="0.25">
      <c r="A515">
        <v>8</v>
      </c>
      <c r="B515" t="s">
        <v>1533</v>
      </c>
      <c r="C515" s="93">
        <v>11030</v>
      </c>
      <c r="D515" t="s">
        <v>1535</v>
      </c>
      <c r="E515">
        <v>300</v>
      </c>
      <c r="F515" s="256">
        <v>1</v>
      </c>
    </row>
    <row r="516" spans="1:6" x14ac:dyDescent="0.25">
      <c r="A516">
        <v>8</v>
      </c>
      <c r="B516" t="s">
        <v>1533</v>
      </c>
      <c r="C516" s="93">
        <v>11031</v>
      </c>
      <c r="D516" t="s">
        <v>1536</v>
      </c>
      <c r="E516">
        <v>300</v>
      </c>
      <c r="F516" s="256">
        <v>1</v>
      </c>
    </row>
    <row r="517" spans="1:6" x14ac:dyDescent="0.25">
      <c r="A517">
        <v>8</v>
      </c>
      <c r="B517" t="s">
        <v>1533</v>
      </c>
      <c r="C517" s="93">
        <v>11032</v>
      </c>
      <c r="D517" t="s">
        <v>1537</v>
      </c>
      <c r="E517">
        <v>300</v>
      </c>
      <c r="F517" s="256">
        <v>1</v>
      </c>
    </row>
    <row r="518" spans="1:6" x14ac:dyDescent="0.25">
      <c r="A518">
        <v>8</v>
      </c>
      <c r="B518" t="s">
        <v>1533</v>
      </c>
      <c r="C518" s="93">
        <v>11033</v>
      </c>
      <c r="D518" t="s">
        <v>1538</v>
      </c>
      <c r="E518">
        <v>300</v>
      </c>
      <c r="F518" s="256">
        <v>1</v>
      </c>
    </row>
    <row r="519" spans="1:6" x14ac:dyDescent="0.25">
      <c r="A519">
        <v>8</v>
      </c>
      <c r="B519" t="s">
        <v>1533</v>
      </c>
      <c r="C519" s="93">
        <v>11034</v>
      </c>
      <c r="D519" t="s">
        <v>1539</v>
      </c>
      <c r="E519">
        <v>300</v>
      </c>
      <c r="F519" s="256">
        <v>1</v>
      </c>
    </row>
    <row r="520" spans="1:6" x14ac:dyDescent="0.25">
      <c r="A520">
        <v>8</v>
      </c>
      <c r="B520" t="s">
        <v>1533</v>
      </c>
      <c r="C520" s="93">
        <v>11035</v>
      </c>
      <c r="D520" t="s">
        <v>1540</v>
      </c>
      <c r="E520">
        <v>300</v>
      </c>
      <c r="F520" s="256">
        <v>1</v>
      </c>
    </row>
    <row r="521" spans="1:6" x14ac:dyDescent="0.25">
      <c r="A521">
        <v>8</v>
      </c>
      <c r="B521" t="s">
        <v>1533</v>
      </c>
      <c r="C521" s="93">
        <v>11036</v>
      </c>
      <c r="D521" t="s">
        <v>1541</v>
      </c>
      <c r="E521">
        <v>300</v>
      </c>
      <c r="F521" s="256">
        <v>1</v>
      </c>
    </row>
    <row r="522" spans="1:6" x14ac:dyDescent="0.25">
      <c r="A522">
        <v>8</v>
      </c>
      <c r="B522" t="s">
        <v>1533</v>
      </c>
      <c r="C522" s="93">
        <v>11037</v>
      </c>
      <c r="D522" t="s">
        <v>1542</v>
      </c>
      <c r="E522">
        <v>300</v>
      </c>
      <c r="F522" s="256">
        <v>1</v>
      </c>
    </row>
    <row r="523" spans="1:6" x14ac:dyDescent="0.25">
      <c r="A523">
        <v>8</v>
      </c>
      <c r="B523" t="s">
        <v>1533</v>
      </c>
      <c r="C523" s="93">
        <v>11038</v>
      </c>
      <c r="D523" t="s">
        <v>1543</v>
      </c>
      <c r="E523">
        <v>300</v>
      </c>
      <c r="F523" s="256">
        <v>1</v>
      </c>
    </row>
    <row r="524" spans="1:6" x14ac:dyDescent="0.25">
      <c r="A524">
        <v>8</v>
      </c>
      <c r="B524" t="s">
        <v>1533</v>
      </c>
      <c r="C524" s="93">
        <v>11039</v>
      </c>
      <c r="D524" t="s">
        <v>1544</v>
      </c>
      <c r="E524">
        <v>300</v>
      </c>
      <c r="F524" s="256">
        <v>1</v>
      </c>
    </row>
    <row r="525" spans="1:6" x14ac:dyDescent="0.25">
      <c r="A525">
        <v>8</v>
      </c>
      <c r="B525" t="s">
        <v>1533</v>
      </c>
      <c r="C525" s="93">
        <v>11447</v>
      </c>
      <c r="D525" t="s">
        <v>1545</v>
      </c>
      <c r="E525">
        <v>300</v>
      </c>
      <c r="F525" s="256">
        <v>1</v>
      </c>
    </row>
    <row r="526" spans="1:6" x14ac:dyDescent="0.25">
      <c r="A526">
        <v>8</v>
      </c>
      <c r="B526" t="s">
        <v>1533</v>
      </c>
      <c r="C526" s="93">
        <v>14133</v>
      </c>
      <c r="D526" t="s">
        <v>1546</v>
      </c>
      <c r="E526">
        <v>300</v>
      </c>
      <c r="F526" s="256">
        <v>1</v>
      </c>
    </row>
    <row r="527" spans="1:6" x14ac:dyDescent="0.25">
      <c r="A527">
        <v>8</v>
      </c>
      <c r="B527" t="s">
        <v>1533</v>
      </c>
      <c r="C527" s="93">
        <v>28861</v>
      </c>
      <c r="D527" t="s">
        <v>1547</v>
      </c>
      <c r="E527">
        <v>300</v>
      </c>
      <c r="F527" s="256">
        <v>1</v>
      </c>
    </row>
    <row r="528" spans="1:6" x14ac:dyDescent="0.25">
      <c r="A528">
        <v>8</v>
      </c>
      <c r="B528" t="s">
        <v>1548</v>
      </c>
      <c r="C528" s="93">
        <v>10710</v>
      </c>
      <c r="D528" t="s">
        <v>1549</v>
      </c>
      <c r="E528">
        <v>300</v>
      </c>
      <c r="F528" s="256">
        <v>1</v>
      </c>
    </row>
    <row r="529" spans="1:6" x14ac:dyDescent="0.25">
      <c r="A529">
        <v>8</v>
      </c>
      <c r="B529" t="s">
        <v>1548</v>
      </c>
      <c r="C529" s="93">
        <v>11089</v>
      </c>
      <c r="D529" t="s">
        <v>1550</v>
      </c>
      <c r="E529">
        <v>300</v>
      </c>
      <c r="F529" s="256">
        <v>1</v>
      </c>
    </row>
    <row r="530" spans="1:6" x14ac:dyDescent="0.25">
      <c r="A530">
        <v>8</v>
      </c>
      <c r="B530" t="s">
        <v>1548</v>
      </c>
      <c r="C530" s="93">
        <v>11090</v>
      </c>
      <c r="D530" t="s">
        <v>1551</v>
      </c>
      <c r="E530">
        <v>300</v>
      </c>
      <c r="F530" s="256">
        <v>1</v>
      </c>
    </row>
    <row r="531" spans="1:6" x14ac:dyDescent="0.25">
      <c r="A531">
        <v>8</v>
      </c>
      <c r="B531" t="s">
        <v>1548</v>
      </c>
      <c r="C531" s="93">
        <v>11091</v>
      </c>
      <c r="D531" t="s">
        <v>1552</v>
      </c>
      <c r="E531">
        <v>300</v>
      </c>
      <c r="F531" s="256">
        <v>1</v>
      </c>
    </row>
    <row r="532" spans="1:6" x14ac:dyDescent="0.25">
      <c r="A532">
        <v>8</v>
      </c>
      <c r="B532" t="s">
        <v>1548</v>
      </c>
      <c r="C532" s="93">
        <v>11092</v>
      </c>
      <c r="D532" t="s">
        <v>1553</v>
      </c>
      <c r="E532">
        <v>300</v>
      </c>
      <c r="F532" s="256">
        <v>1</v>
      </c>
    </row>
    <row r="533" spans="1:6" x14ac:dyDescent="0.25">
      <c r="A533">
        <v>8</v>
      </c>
      <c r="B533" t="s">
        <v>1548</v>
      </c>
      <c r="C533" s="93">
        <v>11093</v>
      </c>
      <c r="D533" t="s">
        <v>1554</v>
      </c>
      <c r="E533">
        <v>300</v>
      </c>
      <c r="F533" s="256">
        <v>1</v>
      </c>
    </row>
    <row r="534" spans="1:6" x14ac:dyDescent="0.25">
      <c r="A534">
        <v>8</v>
      </c>
      <c r="B534" t="s">
        <v>1548</v>
      </c>
      <c r="C534" s="93">
        <v>11094</v>
      </c>
      <c r="D534" t="s">
        <v>1555</v>
      </c>
      <c r="E534">
        <v>300</v>
      </c>
      <c r="F534" s="256">
        <v>1</v>
      </c>
    </row>
    <row r="535" spans="1:6" x14ac:dyDescent="0.25">
      <c r="A535">
        <v>8</v>
      </c>
      <c r="B535" t="s">
        <v>1548</v>
      </c>
      <c r="C535" s="93">
        <v>11095</v>
      </c>
      <c r="D535" t="s">
        <v>1556</v>
      </c>
      <c r="E535">
        <v>300</v>
      </c>
      <c r="F535" s="256">
        <v>1</v>
      </c>
    </row>
    <row r="536" spans="1:6" x14ac:dyDescent="0.25">
      <c r="A536">
        <v>8</v>
      </c>
      <c r="B536" t="s">
        <v>1548</v>
      </c>
      <c r="C536" s="93">
        <v>11096</v>
      </c>
      <c r="D536" t="s">
        <v>1557</v>
      </c>
      <c r="E536">
        <v>300</v>
      </c>
      <c r="F536" s="256">
        <v>1</v>
      </c>
    </row>
    <row r="537" spans="1:6" x14ac:dyDescent="0.25">
      <c r="A537">
        <v>8</v>
      </c>
      <c r="B537" t="s">
        <v>1548</v>
      </c>
      <c r="C537" s="93">
        <v>11097</v>
      </c>
      <c r="D537" t="s">
        <v>1558</v>
      </c>
      <c r="E537">
        <v>300</v>
      </c>
      <c r="F537" s="256">
        <v>1</v>
      </c>
    </row>
    <row r="538" spans="1:6" x14ac:dyDescent="0.25">
      <c r="A538">
        <v>8</v>
      </c>
      <c r="B538" t="s">
        <v>1548</v>
      </c>
      <c r="C538" s="93">
        <v>11098</v>
      </c>
      <c r="D538" t="s">
        <v>1559</v>
      </c>
      <c r="E538">
        <v>300</v>
      </c>
      <c r="F538" s="256">
        <v>1</v>
      </c>
    </row>
    <row r="539" spans="1:6" x14ac:dyDescent="0.25">
      <c r="A539">
        <v>8</v>
      </c>
      <c r="B539" t="s">
        <v>1548</v>
      </c>
      <c r="C539" s="93">
        <v>11099</v>
      </c>
      <c r="D539" t="s">
        <v>1560</v>
      </c>
      <c r="E539">
        <v>300</v>
      </c>
      <c r="F539" s="256">
        <v>1</v>
      </c>
    </row>
    <row r="540" spans="1:6" x14ac:dyDescent="0.25">
      <c r="A540">
        <v>8</v>
      </c>
      <c r="B540" t="s">
        <v>1548</v>
      </c>
      <c r="C540" s="93">
        <v>11100</v>
      </c>
      <c r="D540" t="s">
        <v>1561</v>
      </c>
      <c r="E540">
        <v>300</v>
      </c>
      <c r="F540" s="256">
        <v>1</v>
      </c>
    </row>
    <row r="541" spans="1:6" x14ac:dyDescent="0.25">
      <c r="A541">
        <v>8</v>
      </c>
      <c r="B541" t="s">
        <v>1548</v>
      </c>
      <c r="C541" s="93">
        <v>11101</v>
      </c>
      <c r="D541" t="s">
        <v>1562</v>
      </c>
      <c r="E541">
        <v>300</v>
      </c>
      <c r="F541" s="256">
        <v>1</v>
      </c>
    </row>
    <row r="542" spans="1:6" x14ac:dyDescent="0.25">
      <c r="A542">
        <v>8</v>
      </c>
      <c r="B542" t="s">
        <v>1548</v>
      </c>
      <c r="C542" s="93">
        <v>11102</v>
      </c>
      <c r="D542" t="s">
        <v>1563</v>
      </c>
      <c r="E542">
        <v>300</v>
      </c>
      <c r="F542" s="256">
        <v>1</v>
      </c>
    </row>
    <row r="543" spans="1:6" x14ac:dyDescent="0.25">
      <c r="A543">
        <v>8</v>
      </c>
      <c r="B543" t="s">
        <v>1548</v>
      </c>
      <c r="C543" s="93">
        <v>11103</v>
      </c>
      <c r="D543" t="s">
        <v>1564</v>
      </c>
      <c r="E543">
        <v>300</v>
      </c>
      <c r="F543" s="256">
        <v>1</v>
      </c>
    </row>
    <row r="544" spans="1:6" x14ac:dyDescent="0.25">
      <c r="A544">
        <v>8</v>
      </c>
      <c r="B544" t="s">
        <v>1548</v>
      </c>
      <c r="C544" s="93">
        <v>11450</v>
      </c>
      <c r="D544" t="s">
        <v>1565</v>
      </c>
      <c r="E544">
        <v>300</v>
      </c>
      <c r="F544" s="256">
        <v>1</v>
      </c>
    </row>
    <row r="545" spans="1:6" x14ac:dyDescent="0.25">
      <c r="A545">
        <v>8</v>
      </c>
      <c r="B545" t="s">
        <v>1548</v>
      </c>
      <c r="C545" s="93">
        <v>21323</v>
      </c>
      <c r="D545" t="s">
        <v>1566</v>
      </c>
      <c r="E545">
        <v>300</v>
      </c>
      <c r="F545" s="256">
        <v>1</v>
      </c>
    </row>
    <row r="546" spans="1:6" x14ac:dyDescent="0.25">
      <c r="A546">
        <v>8</v>
      </c>
      <c r="B546" t="s">
        <v>1567</v>
      </c>
      <c r="C546" s="93">
        <v>10706</v>
      </c>
      <c r="D546" t="s">
        <v>1568</v>
      </c>
      <c r="E546">
        <v>300</v>
      </c>
      <c r="F546" s="256">
        <v>1</v>
      </c>
    </row>
    <row r="547" spans="1:6" x14ac:dyDescent="0.25">
      <c r="A547">
        <v>8</v>
      </c>
      <c r="B547" t="s">
        <v>1567</v>
      </c>
      <c r="C547" s="93">
        <v>11042</v>
      </c>
      <c r="D547" t="s">
        <v>1569</v>
      </c>
      <c r="E547">
        <v>300</v>
      </c>
      <c r="F547" s="256">
        <v>1</v>
      </c>
    </row>
    <row r="548" spans="1:6" x14ac:dyDescent="0.25">
      <c r="A548">
        <v>8</v>
      </c>
      <c r="B548" t="s">
        <v>1567</v>
      </c>
      <c r="C548" s="93">
        <v>11044</v>
      </c>
      <c r="D548" t="s">
        <v>1570</v>
      </c>
      <c r="E548">
        <v>300</v>
      </c>
      <c r="F548" s="256">
        <v>1</v>
      </c>
    </row>
    <row r="549" spans="1:6" x14ac:dyDescent="0.25">
      <c r="A549">
        <v>8</v>
      </c>
      <c r="B549" t="s">
        <v>1567</v>
      </c>
      <c r="C549" s="93">
        <v>11045</v>
      </c>
      <c r="D549" t="s">
        <v>1571</v>
      </c>
      <c r="E549">
        <v>300</v>
      </c>
      <c r="F549" s="256">
        <v>1</v>
      </c>
    </row>
    <row r="550" spans="1:6" x14ac:dyDescent="0.25">
      <c r="A550">
        <v>8</v>
      </c>
      <c r="B550" t="s">
        <v>1567</v>
      </c>
      <c r="C550" s="93">
        <v>11448</v>
      </c>
      <c r="D550" t="s">
        <v>1572</v>
      </c>
      <c r="E550">
        <v>300</v>
      </c>
      <c r="F550" s="256">
        <v>1</v>
      </c>
    </row>
    <row r="551" spans="1:6" x14ac:dyDescent="0.25">
      <c r="A551">
        <v>8</v>
      </c>
      <c r="B551" t="s">
        <v>1567</v>
      </c>
      <c r="C551" s="93">
        <v>21356</v>
      </c>
      <c r="D551" t="s">
        <v>1573</v>
      </c>
      <c r="E551">
        <v>300</v>
      </c>
      <c r="F551" s="256">
        <v>1</v>
      </c>
    </row>
    <row r="552" spans="1:6" x14ac:dyDescent="0.25">
      <c r="A552">
        <v>8</v>
      </c>
      <c r="B552" t="s">
        <v>1567</v>
      </c>
      <c r="C552" s="93">
        <v>28778</v>
      </c>
      <c r="D552" t="s">
        <v>1574</v>
      </c>
      <c r="E552">
        <v>300</v>
      </c>
      <c r="F552" s="256">
        <v>1</v>
      </c>
    </row>
    <row r="553" spans="1:6" x14ac:dyDescent="0.25">
      <c r="A553">
        <v>8</v>
      </c>
      <c r="B553" t="s">
        <v>1567</v>
      </c>
      <c r="C553" s="93">
        <v>28811</v>
      </c>
      <c r="D553" t="s">
        <v>1575</v>
      </c>
      <c r="E553">
        <v>300</v>
      </c>
      <c r="F553" s="256">
        <v>1</v>
      </c>
    </row>
    <row r="554" spans="1:6" x14ac:dyDescent="0.25">
      <c r="A554">
        <v>8</v>
      </c>
      <c r="B554" t="s">
        <v>1567</v>
      </c>
      <c r="C554" s="93">
        <v>28815</v>
      </c>
      <c r="D554" t="s">
        <v>1576</v>
      </c>
      <c r="E554">
        <v>300</v>
      </c>
      <c r="F554" s="256">
        <v>1</v>
      </c>
    </row>
    <row r="555" spans="1:6" x14ac:dyDescent="0.25">
      <c r="A555">
        <v>8</v>
      </c>
      <c r="B555" t="s">
        <v>1577</v>
      </c>
      <c r="C555" s="93">
        <v>10704</v>
      </c>
      <c r="D555" t="s">
        <v>1578</v>
      </c>
      <c r="E555">
        <v>300</v>
      </c>
      <c r="F555" s="256">
        <v>1</v>
      </c>
    </row>
    <row r="556" spans="1:6" x14ac:dyDescent="0.25">
      <c r="A556">
        <v>8</v>
      </c>
      <c r="B556" t="s">
        <v>1577</v>
      </c>
      <c r="C556" s="93">
        <v>10991</v>
      </c>
      <c r="D556" t="s">
        <v>1579</v>
      </c>
      <c r="E556">
        <v>300</v>
      </c>
      <c r="F556" s="256">
        <v>1</v>
      </c>
    </row>
    <row r="557" spans="1:6" x14ac:dyDescent="0.25">
      <c r="A557">
        <v>8</v>
      </c>
      <c r="B557" t="s">
        <v>1577</v>
      </c>
      <c r="C557" s="93">
        <v>10992</v>
      </c>
      <c r="D557" t="s">
        <v>1580</v>
      </c>
      <c r="E557">
        <v>300</v>
      </c>
      <c r="F557" s="256">
        <v>1</v>
      </c>
    </row>
    <row r="558" spans="1:6" x14ac:dyDescent="0.25">
      <c r="A558">
        <v>8</v>
      </c>
      <c r="B558" t="s">
        <v>1577</v>
      </c>
      <c r="C558" s="93">
        <v>10993</v>
      </c>
      <c r="D558" t="s">
        <v>1581</v>
      </c>
      <c r="E558">
        <v>300</v>
      </c>
      <c r="F558" s="256">
        <v>1</v>
      </c>
    </row>
    <row r="559" spans="1:6" x14ac:dyDescent="0.25">
      <c r="A559">
        <v>8</v>
      </c>
      <c r="B559" t="s">
        <v>1577</v>
      </c>
      <c r="C559" s="93">
        <v>10994</v>
      </c>
      <c r="D559" t="s">
        <v>1582</v>
      </c>
      <c r="E559">
        <v>300</v>
      </c>
      <c r="F559" s="256">
        <v>1</v>
      </c>
    </row>
    <row r="560" spans="1:6" x14ac:dyDescent="0.25">
      <c r="A560">
        <v>8</v>
      </c>
      <c r="B560" t="s">
        <v>1577</v>
      </c>
      <c r="C560" s="93">
        <v>23367</v>
      </c>
      <c r="D560" t="s">
        <v>1583</v>
      </c>
      <c r="E560">
        <v>300</v>
      </c>
      <c r="F560" s="256">
        <v>1</v>
      </c>
    </row>
    <row r="561" spans="1:6" x14ac:dyDescent="0.25">
      <c r="A561">
        <v>8</v>
      </c>
      <c r="B561" t="s">
        <v>1584</v>
      </c>
      <c r="C561" s="93">
        <v>10671</v>
      </c>
      <c r="D561" t="s">
        <v>1585</v>
      </c>
      <c r="E561">
        <v>300</v>
      </c>
      <c r="F561" s="256">
        <v>1</v>
      </c>
    </row>
    <row r="562" spans="1:6" x14ac:dyDescent="0.25">
      <c r="A562">
        <v>8</v>
      </c>
      <c r="B562" t="s">
        <v>1584</v>
      </c>
      <c r="C562" s="93">
        <v>11013</v>
      </c>
      <c r="D562" t="s">
        <v>1586</v>
      </c>
      <c r="E562">
        <v>300</v>
      </c>
      <c r="F562" s="256">
        <v>1</v>
      </c>
    </row>
    <row r="563" spans="1:6" x14ac:dyDescent="0.25">
      <c r="A563">
        <v>8</v>
      </c>
      <c r="B563" t="s">
        <v>1584</v>
      </c>
      <c r="C563" s="93">
        <v>11014</v>
      </c>
      <c r="D563" t="s">
        <v>1587</v>
      </c>
      <c r="E563">
        <v>300</v>
      </c>
      <c r="F563" s="256">
        <v>1</v>
      </c>
    </row>
    <row r="564" spans="1:6" x14ac:dyDescent="0.25">
      <c r="A564">
        <v>8</v>
      </c>
      <c r="B564" t="s">
        <v>1584</v>
      </c>
      <c r="C564" s="93">
        <v>11015</v>
      </c>
      <c r="D564" t="s">
        <v>1588</v>
      </c>
      <c r="E564">
        <v>300</v>
      </c>
      <c r="F564" s="256">
        <v>1</v>
      </c>
    </row>
    <row r="565" spans="1:6" x14ac:dyDescent="0.25">
      <c r="A565">
        <v>8</v>
      </c>
      <c r="B565" t="s">
        <v>1584</v>
      </c>
      <c r="C565" s="93">
        <v>11016</v>
      </c>
      <c r="D565" t="s">
        <v>1589</v>
      </c>
      <c r="E565">
        <v>300</v>
      </c>
      <c r="F565" s="256">
        <v>1</v>
      </c>
    </row>
    <row r="566" spans="1:6" x14ac:dyDescent="0.25">
      <c r="A566">
        <v>8</v>
      </c>
      <c r="B566" t="s">
        <v>1584</v>
      </c>
      <c r="C566" s="93">
        <v>11017</v>
      </c>
      <c r="D566" t="s">
        <v>1590</v>
      </c>
      <c r="E566">
        <v>300</v>
      </c>
      <c r="F566" s="256">
        <v>1</v>
      </c>
    </row>
    <row r="567" spans="1:6" x14ac:dyDescent="0.25">
      <c r="A567">
        <v>8</v>
      </c>
      <c r="B567" t="s">
        <v>1584</v>
      </c>
      <c r="C567" s="93">
        <v>11018</v>
      </c>
      <c r="D567" t="s">
        <v>1591</v>
      </c>
      <c r="E567">
        <v>300</v>
      </c>
      <c r="F567" s="256">
        <v>1</v>
      </c>
    </row>
    <row r="568" spans="1:6" x14ac:dyDescent="0.25">
      <c r="A568">
        <v>8</v>
      </c>
      <c r="B568" t="s">
        <v>1584</v>
      </c>
      <c r="C568" s="93">
        <v>11019</v>
      </c>
      <c r="D568" t="s">
        <v>1592</v>
      </c>
      <c r="E568">
        <v>300</v>
      </c>
      <c r="F568" s="256">
        <v>1</v>
      </c>
    </row>
    <row r="569" spans="1:6" x14ac:dyDescent="0.25">
      <c r="A569">
        <v>8</v>
      </c>
      <c r="B569" t="s">
        <v>1584</v>
      </c>
      <c r="C569" s="93">
        <v>11020</v>
      </c>
      <c r="D569" t="s">
        <v>1593</v>
      </c>
      <c r="E569">
        <v>300</v>
      </c>
      <c r="F569" s="256">
        <v>1</v>
      </c>
    </row>
    <row r="570" spans="1:6" x14ac:dyDescent="0.25">
      <c r="A570">
        <v>8</v>
      </c>
      <c r="B570" t="s">
        <v>1584</v>
      </c>
      <c r="C570" s="93">
        <v>11021</v>
      </c>
      <c r="D570" t="s">
        <v>1594</v>
      </c>
      <c r="E570">
        <v>300</v>
      </c>
      <c r="F570" s="256">
        <v>1</v>
      </c>
    </row>
    <row r="571" spans="1:6" x14ac:dyDescent="0.25">
      <c r="A571">
        <v>8</v>
      </c>
      <c r="B571" t="s">
        <v>1584</v>
      </c>
      <c r="C571" s="93">
        <v>11022</v>
      </c>
      <c r="D571" t="s">
        <v>1595</v>
      </c>
      <c r="E571">
        <v>300</v>
      </c>
      <c r="F571" s="256">
        <v>1</v>
      </c>
    </row>
    <row r="572" spans="1:6" x14ac:dyDescent="0.25">
      <c r="A572">
        <v>8</v>
      </c>
      <c r="B572" t="s">
        <v>1584</v>
      </c>
      <c r="C572" s="93">
        <v>11023</v>
      </c>
      <c r="D572" t="s">
        <v>1596</v>
      </c>
      <c r="E572">
        <v>300</v>
      </c>
      <c r="F572" s="256">
        <v>1</v>
      </c>
    </row>
    <row r="573" spans="1:6" x14ac:dyDescent="0.25">
      <c r="A573">
        <v>8</v>
      </c>
      <c r="B573" t="s">
        <v>1584</v>
      </c>
      <c r="C573" s="93">
        <v>11024</v>
      </c>
      <c r="D573" t="s">
        <v>1597</v>
      </c>
      <c r="E573">
        <v>300</v>
      </c>
      <c r="F573" s="256">
        <v>1</v>
      </c>
    </row>
    <row r="574" spans="1:6" x14ac:dyDescent="0.25">
      <c r="A574">
        <v>8</v>
      </c>
      <c r="B574" t="s">
        <v>1584</v>
      </c>
      <c r="C574" s="93">
        <v>11025</v>
      </c>
      <c r="D574" t="s">
        <v>1598</v>
      </c>
      <c r="E574">
        <v>300</v>
      </c>
      <c r="F574" s="256">
        <v>1</v>
      </c>
    </row>
    <row r="575" spans="1:6" x14ac:dyDescent="0.25">
      <c r="A575">
        <v>8</v>
      </c>
      <c r="B575" t="s">
        <v>1584</v>
      </c>
      <c r="C575" s="93">
        <v>11026</v>
      </c>
      <c r="D575" t="s">
        <v>1599</v>
      </c>
      <c r="E575">
        <v>300</v>
      </c>
      <c r="F575" s="256">
        <v>1</v>
      </c>
    </row>
    <row r="576" spans="1:6" x14ac:dyDescent="0.25">
      <c r="A576">
        <v>8</v>
      </c>
      <c r="B576" t="s">
        <v>1584</v>
      </c>
      <c r="C576" s="93">
        <v>11027</v>
      </c>
      <c r="D576" t="s">
        <v>1600</v>
      </c>
      <c r="E576">
        <v>300</v>
      </c>
      <c r="F576" s="256">
        <v>1</v>
      </c>
    </row>
    <row r="577" spans="1:6" x14ac:dyDescent="0.25">
      <c r="A577">
        <v>8</v>
      </c>
      <c r="B577" t="s">
        <v>1584</v>
      </c>
      <c r="C577" s="93">
        <v>11028</v>
      </c>
      <c r="D577" t="s">
        <v>1601</v>
      </c>
      <c r="E577">
        <v>300</v>
      </c>
      <c r="F577" s="256">
        <v>1</v>
      </c>
    </row>
    <row r="578" spans="1:6" x14ac:dyDescent="0.25">
      <c r="A578">
        <v>8</v>
      </c>
      <c r="B578" t="s">
        <v>1584</v>
      </c>
      <c r="C578" s="93">
        <v>11029</v>
      </c>
      <c r="D578" t="s">
        <v>1602</v>
      </c>
      <c r="E578">
        <v>300</v>
      </c>
      <c r="F578" s="256">
        <v>1</v>
      </c>
    </row>
    <row r="579" spans="1:6" x14ac:dyDescent="0.25">
      <c r="A579">
        <v>8</v>
      </c>
      <c r="B579" t="s">
        <v>1584</v>
      </c>
      <c r="C579" s="93">
        <v>11446</v>
      </c>
      <c r="D579" t="s">
        <v>1603</v>
      </c>
      <c r="E579">
        <v>300</v>
      </c>
      <c r="F579" s="256">
        <v>1</v>
      </c>
    </row>
    <row r="580" spans="1:6" x14ac:dyDescent="0.25">
      <c r="A580">
        <v>8</v>
      </c>
      <c r="B580" t="s">
        <v>1584</v>
      </c>
      <c r="C580" s="93">
        <v>25058</v>
      </c>
      <c r="D580" t="s">
        <v>1604</v>
      </c>
      <c r="E580">
        <v>300</v>
      </c>
      <c r="F580" s="256">
        <v>1</v>
      </c>
    </row>
    <row r="581" spans="1:6" x14ac:dyDescent="0.25">
      <c r="A581">
        <v>8</v>
      </c>
      <c r="B581" t="s">
        <v>1584</v>
      </c>
      <c r="C581" s="93">
        <v>25059</v>
      </c>
      <c r="D581" t="s">
        <v>1605</v>
      </c>
      <c r="E581">
        <v>300</v>
      </c>
      <c r="F581" s="256">
        <v>1</v>
      </c>
    </row>
    <row r="582" spans="1:6" x14ac:dyDescent="0.25">
      <c r="A582">
        <v>9</v>
      </c>
      <c r="B582" t="s">
        <v>1606</v>
      </c>
      <c r="C582" s="93">
        <v>4007</v>
      </c>
      <c r="D582" t="s">
        <v>1607</v>
      </c>
      <c r="E582">
        <v>300</v>
      </c>
      <c r="F582" s="256">
        <v>1</v>
      </c>
    </row>
    <row r="583" spans="1:6" x14ac:dyDescent="0.25">
      <c r="A583">
        <v>9</v>
      </c>
      <c r="B583" t="s">
        <v>1606</v>
      </c>
      <c r="C583" s="93">
        <v>10702</v>
      </c>
      <c r="D583" t="s">
        <v>1608</v>
      </c>
      <c r="E583">
        <v>300</v>
      </c>
      <c r="F583" s="256">
        <v>1</v>
      </c>
    </row>
    <row r="584" spans="1:6" x14ac:dyDescent="0.25">
      <c r="A584">
        <v>9</v>
      </c>
      <c r="B584" t="s">
        <v>1606</v>
      </c>
      <c r="C584" s="93">
        <v>10970</v>
      </c>
      <c r="D584" t="s">
        <v>1609</v>
      </c>
      <c r="E584">
        <v>300</v>
      </c>
      <c r="F584" s="256">
        <v>1</v>
      </c>
    </row>
    <row r="585" spans="1:6" x14ac:dyDescent="0.25">
      <c r="A585">
        <v>9</v>
      </c>
      <c r="B585" t="s">
        <v>1606</v>
      </c>
      <c r="C585" s="93">
        <v>10971</v>
      </c>
      <c r="D585" t="s">
        <v>1610</v>
      </c>
      <c r="E585">
        <v>300</v>
      </c>
      <c r="F585" s="256">
        <v>1</v>
      </c>
    </row>
    <row r="586" spans="1:6" x14ac:dyDescent="0.25">
      <c r="A586">
        <v>9</v>
      </c>
      <c r="B586" t="s">
        <v>1606</v>
      </c>
      <c r="C586" s="93">
        <v>10972</v>
      </c>
      <c r="D586" t="s">
        <v>1611</v>
      </c>
      <c r="E586">
        <v>300</v>
      </c>
      <c r="F586" s="256">
        <v>1</v>
      </c>
    </row>
    <row r="587" spans="1:6" x14ac:dyDescent="0.25">
      <c r="A587">
        <v>9</v>
      </c>
      <c r="B587" t="s">
        <v>1606</v>
      </c>
      <c r="C587" s="93">
        <v>10973</v>
      </c>
      <c r="D587" t="s">
        <v>1612</v>
      </c>
      <c r="E587">
        <v>300</v>
      </c>
      <c r="F587" s="256">
        <v>1</v>
      </c>
    </row>
    <row r="588" spans="1:6" x14ac:dyDescent="0.25">
      <c r="A588">
        <v>9</v>
      </c>
      <c r="B588" t="s">
        <v>1606</v>
      </c>
      <c r="C588" s="93">
        <v>10974</v>
      </c>
      <c r="D588" t="s">
        <v>1613</v>
      </c>
      <c r="E588">
        <v>300</v>
      </c>
      <c r="F588" s="256">
        <v>1</v>
      </c>
    </row>
    <row r="589" spans="1:6" x14ac:dyDescent="0.25">
      <c r="A589">
        <v>9</v>
      </c>
      <c r="B589" t="s">
        <v>1606</v>
      </c>
      <c r="C589" s="93">
        <v>10975</v>
      </c>
      <c r="D589" t="s">
        <v>1614</v>
      </c>
      <c r="E589">
        <v>300</v>
      </c>
      <c r="F589" s="256">
        <v>1</v>
      </c>
    </row>
    <row r="590" spans="1:6" x14ac:dyDescent="0.25">
      <c r="A590">
        <v>9</v>
      </c>
      <c r="B590" t="s">
        <v>1606</v>
      </c>
      <c r="C590" s="93">
        <v>10976</v>
      </c>
      <c r="D590" t="s">
        <v>1615</v>
      </c>
      <c r="E590">
        <v>300</v>
      </c>
      <c r="F590" s="256">
        <v>1</v>
      </c>
    </row>
    <row r="591" spans="1:6" x14ac:dyDescent="0.25">
      <c r="A591">
        <v>9</v>
      </c>
      <c r="B591" t="s">
        <v>1606</v>
      </c>
      <c r="C591" s="93">
        <v>10977</v>
      </c>
      <c r="D591" t="s">
        <v>1616</v>
      </c>
      <c r="E591">
        <v>300</v>
      </c>
      <c r="F591" s="256">
        <v>1</v>
      </c>
    </row>
    <row r="592" spans="1:6" x14ac:dyDescent="0.25">
      <c r="A592">
        <v>9</v>
      </c>
      <c r="B592" t="s">
        <v>1606</v>
      </c>
      <c r="C592" s="93">
        <v>10978</v>
      </c>
      <c r="D592" t="s">
        <v>1617</v>
      </c>
      <c r="E592">
        <v>300</v>
      </c>
      <c r="F592" s="256">
        <v>1</v>
      </c>
    </row>
    <row r="593" spans="1:6" x14ac:dyDescent="0.25">
      <c r="A593">
        <v>9</v>
      </c>
      <c r="B593" t="s">
        <v>1606</v>
      </c>
      <c r="C593" s="93">
        <v>10979</v>
      </c>
      <c r="D593" t="s">
        <v>1618</v>
      </c>
      <c r="E593">
        <v>300</v>
      </c>
      <c r="F593" s="256">
        <v>1</v>
      </c>
    </row>
    <row r="594" spans="1:6" x14ac:dyDescent="0.25">
      <c r="A594">
        <v>9</v>
      </c>
      <c r="B594" t="s">
        <v>1606</v>
      </c>
      <c r="C594" s="93">
        <v>10980</v>
      </c>
      <c r="D594" t="s">
        <v>1619</v>
      </c>
      <c r="E594">
        <v>300</v>
      </c>
      <c r="F594" s="256">
        <v>1</v>
      </c>
    </row>
    <row r="595" spans="1:6" x14ac:dyDescent="0.25">
      <c r="A595">
        <v>9</v>
      </c>
      <c r="B595" t="s">
        <v>1606</v>
      </c>
      <c r="C595" s="93">
        <v>10981</v>
      </c>
      <c r="D595" t="s">
        <v>1620</v>
      </c>
      <c r="E595">
        <v>300</v>
      </c>
      <c r="F595" s="256">
        <v>1</v>
      </c>
    </row>
    <row r="596" spans="1:6" x14ac:dyDescent="0.25">
      <c r="A596">
        <v>9</v>
      </c>
      <c r="B596" t="s">
        <v>1606</v>
      </c>
      <c r="C596" s="93">
        <v>10982</v>
      </c>
      <c r="D596" t="s">
        <v>1621</v>
      </c>
      <c r="E596">
        <v>300</v>
      </c>
      <c r="F596" s="256">
        <v>1</v>
      </c>
    </row>
    <row r="597" spans="1:6" x14ac:dyDescent="0.25">
      <c r="A597">
        <v>9</v>
      </c>
      <c r="B597" t="s">
        <v>1606</v>
      </c>
      <c r="C597" s="93">
        <v>10983</v>
      </c>
      <c r="D597" t="s">
        <v>1622</v>
      </c>
      <c r="E597">
        <v>300</v>
      </c>
      <c r="F597" s="256">
        <v>1</v>
      </c>
    </row>
    <row r="598" spans="1:6" x14ac:dyDescent="0.25">
      <c r="A598">
        <v>9</v>
      </c>
      <c r="B598" t="s">
        <v>1623</v>
      </c>
      <c r="C598" s="93">
        <v>10666</v>
      </c>
      <c r="D598" t="s">
        <v>1624</v>
      </c>
      <c r="E598">
        <v>300</v>
      </c>
      <c r="F598" s="256">
        <v>1</v>
      </c>
    </row>
    <row r="599" spans="1:6" x14ac:dyDescent="0.25">
      <c r="A599">
        <v>9</v>
      </c>
      <c r="B599" t="s">
        <v>1623</v>
      </c>
      <c r="C599" s="93">
        <v>10871</v>
      </c>
      <c r="D599" t="s">
        <v>1625</v>
      </c>
      <c r="E599">
        <v>300</v>
      </c>
      <c r="F599" s="256">
        <v>1</v>
      </c>
    </row>
    <row r="600" spans="1:6" x14ac:dyDescent="0.25">
      <c r="A600">
        <v>9</v>
      </c>
      <c r="B600" t="s">
        <v>1623</v>
      </c>
      <c r="C600" s="93">
        <v>10872</v>
      </c>
      <c r="D600" t="s">
        <v>1626</v>
      </c>
      <c r="E600">
        <v>300</v>
      </c>
      <c r="F600" s="256">
        <v>1</v>
      </c>
    </row>
    <row r="601" spans="1:6" x14ac:dyDescent="0.25">
      <c r="A601">
        <v>9</v>
      </c>
      <c r="B601" t="s">
        <v>1623</v>
      </c>
      <c r="C601" s="93">
        <v>10873</v>
      </c>
      <c r="D601" t="s">
        <v>1627</v>
      </c>
      <c r="E601">
        <v>300</v>
      </c>
      <c r="F601" s="256">
        <v>1</v>
      </c>
    </row>
    <row r="602" spans="1:6" x14ac:dyDescent="0.25">
      <c r="A602">
        <v>9</v>
      </c>
      <c r="B602" t="s">
        <v>1623</v>
      </c>
      <c r="C602" s="93">
        <v>10874</v>
      </c>
      <c r="D602" t="s">
        <v>1628</v>
      </c>
      <c r="E602">
        <v>300</v>
      </c>
      <c r="F602" s="256">
        <v>1</v>
      </c>
    </row>
    <row r="603" spans="1:6" x14ac:dyDescent="0.25">
      <c r="A603">
        <v>9</v>
      </c>
      <c r="B603" t="s">
        <v>1623</v>
      </c>
      <c r="C603" s="93">
        <v>10875</v>
      </c>
      <c r="D603" t="s">
        <v>1629</v>
      </c>
      <c r="E603">
        <v>300</v>
      </c>
      <c r="F603" s="256">
        <v>1</v>
      </c>
    </row>
    <row r="604" spans="1:6" x14ac:dyDescent="0.25">
      <c r="A604">
        <v>9</v>
      </c>
      <c r="B604" t="s">
        <v>1623</v>
      </c>
      <c r="C604" s="93">
        <v>10876</v>
      </c>
      <c r="D604" t="s">
        <v>1630</v>
      </c>
      <c r="E604">
        <v>300</v>
      </c>
      <c r="F604" s="256">
        <v>1</v>
      </c>
    </row>
    <row r="605" spans="1:6" x14ac:dyDescent="0.25">
      <c r="A605">
        <v>9</v>
      </c>
      <c r="B605" t="s">
        <v>1623</v>
      </c>
      <c r="C605" s="93">
        <v>10877</v>
      </c>
      <c r="D605" t="s">
        <v>1631</v>
      </c>
      <c r="E605">
        <v>300</v>
      </c>
      <c r="F605" s="256">
        <v>1</v>
      </c>
    </row>
    <row r="606" spans="1:6" x14ac:dyDescent="0.25">
      <c r="A606">
        <v>9</v>
      </c>
      <c r="B606" t="s">
        <v>1623</v>
      </c>
      <c r="C606" s="93">
        <v>10878</v>
      </c>
      <c r="D606" t="s">
        <v>1632</v>
      </c>
      <c r="E606">
        <v>300</v>
      </c>
      <c r="F606" s="256">
        <v>1</v>
      </c>
    </row>
    <row r="607" spans="1:6" x14ac:dyDescent="0.25">
      <c r="A607">
        <v>9</v>
      </c>
      <c r="B607" t="s">
        <v>1623</v>
      </c>
      <c r="C607" s="93">
        <v>10879</v>
      </c>
      <c r="D607" t="s">
        <v>1633</v>
      </c>
      <c r="E607">
        <v>300</v>
      </c>
      <c r="F607" s="256">
        <v>1</v>
      </c>
    </row>
    <row r="608" spans="1:6" x14ac:dyDescent="0.25">
      <c r="A608">
        <v>9</v>
      </c>
      <c r="B608" t="s">
        <v>1623</v>
      </c>
      <c r="C608" s="93">
        <v>10880</v>
      </c>
      <c r="D608" t="s">
        <v>1634</v>
      </c>
      <c r="E608">
        <v>295</v>
      </c>
      <c r="F608" s="256">
        <v>0</v>
      </c>
    </row>
    <row r="609" spans="1:6" x14ac:dyDescent="0.25">
      <c r="A609">
        <v>9</v>
      </c>
      <c r="B609" t="s">
        <v>1623</v>
      </c>
      <c r="C609" s="93">
        <v>10881</v>
      </c>
      <c r="D609" t="s">
        <v>1635</v>
      </c>
      <c r="E609">
        <v>300</v>
      </c>
      <c r="F609" s="256">
        <v>1</v>
      </c>
    </row>
    <row r="610" spans="1:6" x14ac:dyDescent="0.25">
      <c r="A610">
        <v>9</v>
      </c>
      <c r="B610" t="s">
        <v>1623</v>
      </c>
      <c r="C610" s="93">
        <v>10882</v>
      </c>
      <c r="D610" t="s">
        <v>1636</v>
      </c>
      <c r="E610">
        <v>300</v>
      </c>
      <c r="F610" s="256">
        <v>1</v>
      </c>
    </row>
    <row r="611" spans="1:6" x14ac:dyDescent="0.25">
      <c r="A611">
        <v>9</v>
      </c>
      <c r="B611" t="s">
        <v>1623</v>
      </c>
      <c r="C611" s="93">
        <v>10883</v>
      </c>
      <c r="D611" t="s">
        <v>1637</v>
      </c>
      <c r="E611">
        <v>300</v>
      </c>
      <c r="F611" s="256">
        <v>1</v>
      </c>
    </row>
    <row r="612" spans="1:6" x14ac:dyDescent="0.25">
      <c r="A612">
        <v>9</v>
      </c>
      <c r="B612" t="s">
        <v>1623</v>
      </c>
      <c r="C612" s="93">
        <v>10884</v>
      </c>
      <c r="D612" t="s">
        <v>1638</v>
      </c>
      <c r="E612">
        <v>300</v>
      </c>
      <c r="F612" s="256">
        <v>1</v>
      </c>
    </row>
    <row r="613" spans="1:6" x14ac:dyDescent="0.25">
      <c r="A613">
        <v>9</v>
      </c>
      <c r="B613" t="s">
        <v>1623</v>
      </c>
      <c r="C613" s="93">
        <v>10885</v>
      </c>
      <c r="D613" t="s">
        <v>1639</v>
      </c>
      <c r="E613">
        <v>300</v>
      </c>
      <c r="F613" s="256">
        <v>1</v>
      </c>
    </row>
    <row r="614" spans="1:6" x14ac:dyDescent="0.25">
      <c r="A614">
        <v>9</v>
      </c>
      <c r="B614" t="s">
        <v>1623</v>
      </c>
      <c r="C614" s="93">
        <v>10886</v>
      </c>
      <c r="D614" t="s">
        <v>1640</v>
      </c>
      <c r="E614">
        <v>300</v>
      </c>
      <c r="F614" s="256">
        <v>1</v>
      </c>
    </row>
    <row r="615" spans="1:6" x14ac:dyDescent="0.25">
      <c r="A615">
        <v>9</v>
      </c>
      <c r="B615" t="s">
        <v>1623</v>
      </c>
      <c r="C615" s="93">
        <v>10887</v>
      </c>
      <c r="D615" t="s">
        <v>1641</v>
      </c>
      <c r="E615">
        <v>300</v>
      </c>
      <c r="F615" s="256">
        <v>1</v>
      </c>
    </row>
    <row r="616" spans="1:6" x14ac:dyDescent="0.25">
      <c r="A616">
        <v>9</v>
      </c>
      <c r="B616" t="s">
        <v>1623</v>
      </c>
      <c r="C616" s="93">
        <v>10888</v>
      </c>
      <c r="D616" t="s">
        <v>1642</v>
      </c>
      <c r="E616">
        <v>300</v>
      </c>
      <c r="F616" s="256">
        <v>1</v>
      </c>
    </row>
    <row r="617" spans="1:6" x14ac:dyDescent="0.25">
      <c r="A617">
        <v>9</v>
      </c>
      <c r="B617" t="s">
        <v>1623</v>
      </c>
      <c r="C617" s="93">
        <v>10889</v>
      </c>
      <c r="D617" t="s">
        <v>1643</v>
      </c>
      <c r="E617">
        <v>300</v>
      </c>
      <c r="F617" s="256">
        <v>1</v>
      </c>
    </row>
    <row r="618" spans="1:6" x14ac:dyDescent="0.25">
      <c r="A618">
        <v>9</v>
      </c>
      <c r="B618" t="s">
        <v>1623</v>
      </c>
      <c r="C618" s="93">
        <v>10890</v>
      </c>
      <c r="D618" t="s">
        <v>1644</v>
      </c>
      <c r="E618">
        <v>300</v>
      </c>
      <c r="F618" s="256">
        <v>1</v>
      </c>
    </row>
    <row r="619" spans="1:6" x14ac:dyDescent="0.25">
      <c r="A619">
        <v>9</v>
      </c>
      <c r="B619" t="s">
        <v>1623</v>
      </c>
      <c r="C619" s="93">
        <v>10891</v>
      </c>
      <c r="D619" t="s">
        <v>1645</v>
      </c>
      <c r="E619">
        <v>300</v>
      </c>
      <c r="F619" s="256">
        <v>1</v>
      </c>
    </row>
    <row r="620" spans="1:6" x14ac:dyDescent="0.25">
      <c r="A620">
        <v>9</v>
      </c>
      <c r="B620" t="s">
        <v>1623</v>
      </c>
      <c r="C620" s="93">
        <v>10892</v>
      </c>
      <c r="D620" t="s">
        <v>1646</v>
      </c>
      <c r="E620">
        <v>300</v>
      </c>
      <c r="F620" s="256">
        <v>1</v>
      </c>
    </row>
    <row r="621" spans="1:6" x14ac:dyDescent="0.25">
      <c r="A621">
        <v>9</v>
      </c>
      <c r="B621" t="s">
        <v>1623</v>
      </c>
      <c r="C621" s="93">
        <v>10893</v>
      </c>
      <c r="D621" t="s">
        <v>1647</v>
      </c>
      <c r="E621">
        <v>300</v>
      </c>
      <c r="F621" s="256">
        <v>1</v>
      </c>
    </row>
    <row r="622" spans="1:6" x14ac:dyDescent="0.25">
      <c r="A622">
        <v>9</v>
      </c>
      <c r="B622" t="s">
        <v>1623</v>
      </c>
      <c r="C622" s="93">
        <v>10894</v>
      </c>
      <c r="D622" t="s">
        <v>1648</v>
      </c>
      <c r="E622">
        <v>300</v>
      </c>
      <c r="F622" s="256">
        <v>1</v>
      </c>
    </row>
    <row r="623" spans="1:6" x14ac:dyDescent="0.25">
      <c r="A623">
        <v>9</v>
      </c>
      <c r="B623" t="s">
        <v>1623</v>
      </c>
      <c r="C623" s="93">
        <v>11602</v>
      </c>
      <c r="D623" t="s">
        <v>1649</v>
      </c>
      <c r="E623">
        <v>300</v>
      </c>
      <c r="F623" s="256">
        <v>1</v>
      </c>
    </row>
    <row r="624" spans="1:6" x14ac:dyDescent="0.25">
      <c r="A624">
        <v>9</v>
      </c>
      <c r="B624" t="s">
        <v>1623</v>
      </c>
      <c r="C624" s="93">
        <v>11608</v>
      </c>
      <c r="D624" t="s">
        <v>1650</v>
      </c>
      <c r="E624">
        <v>300</v>
      </c>
      <c r="F624" s="256">
        <v>1</v>
      </c>
    </row>
    <row r="625" spans="1:6" x14ac:dyDescent="0.25">
      <c r="A625">
        <v>9</v>
      </c>
      <c r="B625" t="s">
        <v>1623</v>
      </c>
      <c r="C625" s="93">
        <v>13826</v>
      </c>
      <c r="D625" t="s">
        <v>3826</v>
      </c>
      <c r="E625">
        <v>300</v>
      </c>
      <c r="F625" s="256">
        <v>1</v>
      </c>
    </row>
    <row r="626" spans="1:6" x14ac:dyDescent="0.25">
      <c r="A626">
        <v>9</v>
      </c>
      <c r="B626" t="s">
        <v>1623</v>
      </c>
      <c r="C626" s="93">
        <v>22456</v>
      </c>
      <c r="D626" t="s">
        <v>1651</v>
      </c>
      <c r="E626">
        <v>300</v>
      </c>
      <c r="F626" s="256">
        <v>1</v>
      </c>
    </row>
    <row r="627" spans="1:6" x14ac:dyDescent="0.25">
      <c r="A627">
        <v>9</v>
      </c>
      <c r="B627" t="s">
        <v>1623</v>
      </c>
      <c r="C627" s="93">
        <v>23839</v>
      </c>
      <c r="D627" t="s">
        <v>1652</v>
      </c>
      <c r="E627">
        <v>300</v>
      </c>
      <c r="F627" s="256">
        <v>1</v>
      </c>
    </row>
    <row r="628" spans="1:6" x14ac:dyDescent="0.25">
      <c r="A628">
        <v>9</v>
      </c>
      <c r="B628" t="s">
        <v>1623</v>
      </c>
      <c r="C628" s="93">
        <v>24692</v>
      </c>
      <c r="D628" t="s">
        <v>1653</v>
      </c>
      <c r="E628">
        <v>300</v>
      </c>
      <c r="F628" s="256">
        <v>1</v>
      </c>
    </row>
    <row r="629" spans="1:6" x14ac:dyDescent="0.25">
      <c r="A629">
        <v>9</v>
      </c>
      <c r="B629" t="s">
        <v>1623</v>
      </c>
      <c r="C629" s="93">
        <v>27839</v>
      </c>
      <c r="D629" t="s">
        <v>1654</v>
      </c>
      <c r="E629">
        <v>300</v>
      </c>
      <c r="F629" s="256">
        <v>1</v>
      </c>
    </row>
    <row r="630" spans="1:6" x14ac:dyDescent="0.25">
      <c r="A630">
        <v>9</v>
      </c>
      <c r="B630" t="s">
        <v>1623</v>
      </c>
      <c r="C630" s="93">
        <v>27840</v>
      </c>
      <c r="D630" t="s">
        <v>1655</v>
      </c>
      <c r="E630">
        <v>300</v>
      </c>
      <c r="F630" s="256">
        <v>1</v>
      </c>
    </row>
    <row r="631" spans="1:6" x14ac:dyDescent="0.25">
      <c r="A631">
        <v>9</v>
      </c>
      <c r="B631" t="s">
        <v>1623</v>
      </c>
      <c r="C631" s="93">
        <v>27841</v>
      </c>
      <c r="D631" t="s">
        <v>1656</v>
      </c>
      <c r="E631">
        <v>275</v>
      </c>
      <c r="F631" s="256">
        <v>0</v>
      </c>
    </row>
    <row r="632" spans="1:6" x14ac:dyDescent="0.25">
      <c r="A632">
        <v>9</v>
      </c>
      <c r="B632" t="s">
        <v>1657</v>
      </c>
      <c r="C632" s="93">
        <v>10667</v>
      </c>
      <c r="D632" t="s">
        <v>1658</v>
      </c>
      <c r="E632">
        <v>300</v>
      </c>
      <c r="F632" s="256">
        <v>1</v>
      </c>
    </row>
    <row r="633" spans="1:6" x14ac:dyDescent="0.25">
      <c r="A633">
        <v>9</v>
      </c>
      <c r="B633" t="s">
        <v>1657</v>
      </c>
      <c r="C633" s="93">
        <v>10895</v>
      </c>
      <c r="D633" t="s">
        <v>1659</v>
      </c>
      <c r="E633">
        <v>300</v>
      </c>
      <c r="F633" s="256">
        <v>1</v>
      </c>
    </row>
    <row r="634" spans="1:6" x14ac:dyDescent="0.25">
      <c r="A634">
        <v>9</v>
      </c>
      <c r="B634" t="s">
        <v>1657</v>
      </c>
      <c r="C634" s="93">
        <v>10896</v>
      </c>
      <c r="D634" t="s">
        <v>1660</v>
      </c>
      <c r="E634">
        <v>290</v>
      </c>
      <c r="F634" s="256">
        <v>0</v>
      </c>
    </row>
    <row r="635" spans="1:6" x14ac:dyDescent="0.25">
      <c r="A635">
        <v>9</v>
      </c>
      <c r="B635" t="s">
        <v>1657</v>
      </c>
      <c r="C635" s="93">
        <v>10897</v>
      </c>
      <c r="D635" t="s">
        <v>1661</v>
      </c>
      <c r="E635">
        <v>300</v>
      </c>
      <c r="F635" s="256">
        <v>1</v>
      </c>
    </row>
    <row r="636" spans="1:6" x14ac:dyDescent="0.25">
      <c r="A636">
        <v>9</v>
      </c>
      <c r="B636" t="s">
        <v>1657</v>
      </c>
      <c r="C636" s="93">
        <v>10898</v>
      </c>
      <c r="D636" t="s">
        <v>1662</v>
      </c>
      <c r="E636">
        <v>300</v>
      </c>
      <c r="F636" s="256">
        <v>1</v>
      </c>
    </row>
    <row r="637" spans="1:6" x14ac:dyDescent="0.25">
      <c r="A637">
        <v>9</v>
      </c>
      <c r="B637" t="s">
        <v>1657</v>
      </c>
      <c r="C637" s="93">
        <v>10899</v>
      </c>
      <c r="D637" t="s">
        <v>1663</v>
      </c>
      <c r="E637">
        <v>300</v>
      </c>
      <c r="F637" s="256">
        <v>1</v>
      </c>
    </row>
    <row r="638" spans="1:6" x14ac:dyDescent="0.25">
      <c r="A638">
        <v>9</v>
      </c>
      <c r="B638" t="s">
        <v>1657</v>
      </c>
      <c r="C638" s="93">
        <v>10900</v>
      </c>
      <c r="D638" t="s">
        <v>1664</v>
      </c>
      <c r="E638">
        <v>300</v>
      </c>
      <c r="F638" s="256">
        <v>1</v>
      </c>
    </row>
    <row r="639" spans="1:6" x14ac:dyDescent="0.25">
      <c r="A639">
        <v>9</v>
      </c>
      <c r="B639" t="s">
        <v>1657</v>
      </c>
      <c r="C639" s="93">
        <v>10901</v>
      </c>
      <c r="D639" t="s">
        <v>1665</v>
      </c>
      <c r="E639">
        <v>300</v>
      </c>
      <c r="F639" s="256">
        <v>1</v>
      </c>
    </row>
    <row r="640" spans="1:6" x14ac:dyDescent="0.25">
      <c r="A640">
        <v>9</v>
      </c>
      <c r="B640" t="s">
        <v>1657</v>
      </c>
      <c r="C640" s="93">
        <v>10902</v>
      </c>
      <c r="D640" t="s">
        <v>1666</v>
      </c>
      <c r="E640">
        <v>300</v>
      </c>
      <c r="F640" s="256">
        <v>1</v>
      </c>
    </row>
    <row r="641" spans="1:6" x14ac:dyDescent="0.25">
      <c r="A641">
        <v>9</v>
      </c>
      <c r="B641" t="s">
        <v>1657</v>
      </c>
      <c r="C641" s="93">
        <v>10904</v>
      </c>
      <c r="D641" t="s">
        <v>1667</v>
      </c>
      <c r="E641">
        <v>300</v>
      </c>
      <c r="F641" s="256">
        <v>1</v>
      </c>
    </row>
    <row r="642" spans="1:6" x14ac:dyDescent="0.25">
      <c r="A642">
        <v>9</v>
      </c>
      <c r="B642" t="s">
        <v>1657</v>
      </c>
      <c r="C642" s="93">
        <v>10905</v>
      </c>
      <c r="D642" t="s">
        <v>1668</v>
      </c>
      <c r="E642">
        <v>300</v>
      </c>
      <c r="F642" s="256">
        <v>1</v>
      </c>
    </row>
    <row r="643" spans="1:6" x14ac:dyDescent="0.25">
      <c r="A643">
        <v>9</v>
      </c>
      <c r="B643" t="s">
        <v>1657</v>
      </c>
      <c r="C643" s="93">
        <v>10906</v>
      </c>
      <c r="D643" t="s">
        <v>1669</v>
      </c>
      <c r="E643">
        <v>300</v>
      </c>
      <c r="F643" s="256">
        <v>1</v>
      </c>
    </row>
    <row r="644" spans="1:6" x14ac:dyDescent="0.25">
      <c r="A644">
        <v>9</v>
      </c>
      <c r="B644" t="s">
        <v>1657</v>
      </c>
      <c r="C644" s="93">
        <v>10907</v>
      </c>
      <c r="D644" t="s">
        <v>1670</v>
      </c>
      <c r="E644">
        <v>300</v>
      </c>
      <c r="F644" s="256">
        <v>1</v>
      </c>
    </row>
    <row r="645" spans="1:6" x14ac:dyDescent="0.25">
      <c r="A645">
        <v>9</v>
      </c>
      <c r="B645" t="s">
        <v>1657</v>
      </c>
      <c r="C645" s="93">
        <v>10908</v>
      </c>
      <c r="D645" t="s">
        <v>1671</v>
      </c>
      <c r="E645">
        <v>300</v>
      </c>
      <c r="F645" s="256">
        <v>1</v>
      </c>
    </row>
    <row r="646" spans="1:6" x14ac:dyDescent="0.25">
      <c r="A646">
        <v>9</v>
      </c>
      <c r="B646" t="s">
        <v>1657</v>
      </c>
      <c r="C646" s="93">
        <v>10909</v>
      </c>
      <c r="D646" t="s">
        <v>1672</v>
      </c>
      <c r="E646">
        <v>300</v>
      </c>
      <c r="F646" s="256">
        <v>1</v>
      </c>
    </row>
    <row r="647" spans="1:6" x14ac:dyDescent="0.25">
      <c r="A647">
        <v>9</v>
      </c>
      <c r="B647" t="s">
        <v>1657</v>
      </c>
      <c r="C647" s="93">
        <v>10910</v>
      </c>
      <c r="D647" t="s">
        <v>1673</v>
      </c>
      <c r="E647">
        <v>300</v>
      </c>
      <c r="F647" s="256">
        <v>1</v>
      </c>
    </row>
    <row r="648" spans="1:6" x14ac:dyDescent="0.25">
      <c r="A648">
        <v>9</v>
      </c>
      <c r="B648" t="s">
        <v>1657</v>
      </c>
      <c r="C648" s="93">
        <v>10911</v>
      </c>
      <c r="D648" t="s">
        <v>1674</v>
      </c>
      <c r="E648">
        <v>300</v>
      </c>
      <c r="F648" s="256">
        <v>1</v>
      </c>
    </row>
    <row r="649" spans="1:6" x14ac:dyDescent="0.25">
      <c r="A649">
        <v>9</v>
      </c>
      <c r="B649" t="s">
        <v>1657</v>
      </c>
      <c r="C649" s="93">
        <v>10912</v>
      </c>
      <c r="D649" t="s">
        <v>1675</v>
      </c>
      <c r="E649">
        <v>300</v>
      </c>
      <c r="F649" s="256">
        <v>1</v>
      </c>
    </row>
    <row r="650" spans="1:6" x14ac:dyDescent="0.25">
      <c r="A650">
        <v>9</v>
      </c>
      <c r="B650" t="s">
        <v>1657</v>
      </c>
      <c r="C650" s="93">
        <v>10913</v>
      </c>
      <c r="D650" t="s">
        <v>1676</v>
      </c>
      <c r="E650">
        <v>300</v>
      </c>
      <c r="F650" s="256">
        <v>1</v>
      </c>
    </row>
    <row r="651" spans="1:6" x14ac:dyDescent="0.25">
      <c r="A651">
        <v>9</v>
      </c>
      <c r="B651" t="s">
        <v>1657</v>
      </c>
      <c r="C651" s="93">
        <v>10914</v>
      </c>
      <c r="D651" t="s">
        <v>1677</v>
      </c>
      <c r="E651">
        <v>300</v>
      </c>
      <c r="F651" s="256">
        <v>1</v>
      </c>
    </row>
    <row r="652" spans="1:6" x14ac:dyDescent="0.25">
      <c r="A652">
        <v>9</v>
      </c>
      <c r="B652" t="s">
        <v>1657</v>
      </c>
      <c r="C652" s="93">
        <v>11619</v>
      </c>
      <c r="D652" t="s">
        <v>1678</v>
      </c>
      <c r="E652">
        <v>300</v>
      </c>
      <c r="F652" s="256">
        <v>1</v>
      </c>
    </row>
    <row r="653" spans="1:6" x14ac:dyDescent="0.25">
      <c r="A653">
        <v>9</v>
      </c>
      <c r="B653" t="s">
        <v>1657</v>
      </c>
      <c r="C653" s="93">
        <v>23578</v>
      </c>
      <c r="D653" t="s">
        <v>1679</v>
      </c>
      <c r="E653">
        <v>300</v>
      </c>
      <c r="F653" s="256">
        <v>1</v>
      </c>
    </row>
    <row r="654" spans="1:6" x14ac:dyDescent="0.25">
      <c r="A654">
        <v>9</v>
      </c>
      <c r="B654" t="s">
        <v>1657</v>
      </c>
      <c r="C654" s="93">
        <v>28020</v>
      </c>
      <c r="D654" t="s">
        <v>1680</v>
      </c>
      <c r="E654">
        <v>300</v>
      </c>
      <c r="F654" s="256">
        <v>1</v>
      </c>
    </row>
    <row r="655" spans="1:6" x14ac:dyDescent="0.25">
      <c r="A655">
        <v>9</v>
      </c>
      <c r="B655" t="s">
        <v>1681</v>
      </c>
      <c r="C655" s="93">
        <v>10668</v>
      </c>
      <c r="D655" t="s">
        <v>1682</v>
      </c>
      <c r="E655">
        <v>300</v>
      </c>
      <c r="F655" s="256">
        <v>1</v>
      </c>
    </row>
    <row r="656" spans="1:6" x14ac:dyDescent="0.25">
      <c r="A656">
        <v>9</v>
      </c>
      <c r="B656" t="s">
        <v>1681</v>
      </c>
      <c r="C656" s="93">
        <v>10915</v>
      </c>
      <c r="D656" t="s">
        <v>1683</v>
      </c>
      <c r="E656">
        <v>300</v>
      </c>
      <c r="F656" s="256">
        <v>1</v>
      </c>
    </row>
    <row r="657" spans="1:6" x14ac:dyDescent="0.25">
      <c r="A657">
        <v>9</v>
      </c>
      <c r="B657" t="s">
        <v>1681</v>
      </c>
      <c r="C657" s="93">
        <v>10916</v>
      </c>
      <c r="D657" t="s">
        <v>1684</v>
      </c>
      <c r="E657">
        <v>300</v>
      </c>
      <c r="F657" s="256">
        <v>1</v>
      </c>
    </row>
    <row r="658" spans="1:6" x14ac:dyDescent="0.25">
      <c r="A658">
        <v>9</v>
      </c>
      <c r="B658" t="s">
        <v>1681</v>
      </c>
      <c r="C658" s="93">
        <v>10917</v>
      </c>
      <c r="D658" t="s">
        <v>1685</v>
      </c>
      <c r="E658">
        <v>300</v>
      </c>
      <c r="F658" s="256">
        <v>1</v>
      </c>
    </row>
    <row r="659" spans="1:6" x14ac:dyDescent="0.25">
      <c r="A659">
        <v>9</v>
      </c>
      <c r="B659" t="s">
        <v>1681</v>
      </c>
      <c r="C659" s="93">
        <v>10918</v>
      </c>
      <c r="D659" t="s">
        <v>1686</v>
      </c>
      <c r="E659">
        <v>300</v>
      </c>
      <c r="F659" s="256">
        <v>1</v>
      </c>
    </row>
    <row r="660" spans="1:6" x14ac:dyDescent="0.25">
      <c r="A660">
        <v>9</v>
      </c>
      <c r="B660" t="s">
        <v>1681</v>
      </c>
      <c r="C660" s="93">
        <v>10919</v>
      </c>
      <c r="D660" t="s">
        <v>1687</v>
      </c>
      <c r="E660">
        <v>300</v>
      </c>
      <c r="F660" s="256">
        <v>1</v>
      </c>
    </row>
    <row r="661" spans="1:6" x14ac:dyDescent="0.25">
      <c r="A661">
        <v>9</v>
      </c>
      <c r="B661" t="s">
        <v>1681</v>
      </c>
      <c r="C661" s="93">
        <v>10920</v>
      </c>
      <c r="D661" t="s">
        <v>1688</v>
      </c>
      <c r="E661">
        <v>300</v>
      </c>
      <c r="F661" s="256">
        <v>1</v>
      </c>
    </row>
    <row r="662" spans="1:6" x14ac:dyDescent="0.25">
      <c r="A662">
        <v>9</v>
      </c>
      <c r="B662" t="s">
        <v>1681</v>
      </c>
      <c r="C662" s="93">
        <v>10921</v>
      </c>
      <c r="D662" t="s">
        <v>1689</v>
      </c>
      <c r="E662">
        <v>300</v>
      </c>
      <c r="F662" s="256">
        <v>1</v>
      </c>
    </row>
    <row r="663" spans="1:6" x14ac:dyDescent="0.25">
      <c r="A663">
        <v>9</v>
      </c>
      <c r="B663" t="s">
        <v>1681</v>
      </c>
      <c r="C663" s="93">
        <v>10922</v>
      </c>
      <c r="D663" t="s">
        <v>1690</v>
      </c>
      <c r="E663">
        <v>300</v>
      </c>
      <c r="F663" s="256">
        <v>1</v>
      </c>
    </row>
    <row r="664" spans="1:6" x14ac:dyDescent="0.25">
      <c r="A664">
        <v>9</v>
      </c>
      <c r="B664" t="s">
        <v>1681</v>
      </c>
      <c r="C664" s="93">
        <v>10923</v>
      </c>
      <c r="D664" t="s">
        <v>1691</v>
      </c>
      <c r="E664">
        <v>300</v>
      </c>
      <c r="F664" s="256">
        <v>1</v>
      </c>
    </row>
    <row r="665" spans="1:6" x14ac:dyDescent="0.25">
      <c r="A665">
        <v>9</v>
      </c>
      <c r="B665" t="s">
        <v>1681</v>
      </c>
      <c r="C665" s="93">
        <v>10924</v>
      </c>
      <c r="D665" t="s">
        <v>1692</v>
      </c>
      <c r="E665">
        <v>300</v>
      </c>
      <c r="F665" s="256">
        <v>1</v>
      </c>
    </row>
    <row r="666" spans="1:6" x14ac:dyDescent="0.25">
      <c r="A666">
        <v>9</v>
      </c>
      <c r="B666" t="s">
        <v>1681</v>
      </c>
      <c r="C666" s="93">
        <v>10925</v>
      </c>
      <c r="D666" t="s">
        <v>1693</v>
      </c>
      <c r="E666">
        <v>300</v>
      </c>
      <c r="F666" s="256">
        <v>1</v>
      </c>
    </row>
    <row r="667" spans="1:6" x14ac:dyDescent="0.25">
      <c r="A667">
        <v>9</v>
      </c>
      <c r="B667" t="s">
        <v>1681</v>
      </c>
      <c r="C667" s="93">
        <v>10926</v>
      </c>
      <c r="D667" t="s">
        <v>1694</v>
      </c>
      <c r="E667">
        <v>300</v>
      </c>
      <c r="F667" s="256">
        <v>1</v>
      </c>
    </row>
    <row r="668" spans="1:6" x14ac:dyDescent="0.25">
      <c r="A668">
        <v>9</v>
      </c>
      <c r="B668" t="s">
        <v>1681</v>
      </c>
      <c r="C668" s="93">
        <v>22302</v>
      </c>
      <c r="D668" t="s">
        <v>1695</v>
      </c>
      <c r="E668">
        <v>295</v>
      </c>
      <c r="F668" s="256">
        <v>0</v>
      </c>
    </row>
    <row r="669" spans="1:6" x14ac:dyDescent="0.25">
      <c r="A669">
        <v>9</v>
      </c>
      <c r="B669" t="s">
        <v>1681</v>
      </c>
      <c r="C669" s="93">
        <v>27842</v>
      </c>
      <c r="D669" t="s">
        <v>1696</v>
      </c>
      <c r="E669">
        <v>300</v>
      </c>
      <c r="F669" s="256">
        <v>1</v>
      </c>
    </row>
    <row r="670" spans="1:6" x14ac:dyDescent="0.25">
      <c r="A670">
        <v>9</v>
      </c>
      <c r="B670" t="s">
        <v>1681</v>
      </c>
      <c r="C670" s="93">
        <v>27843</v>
      </c>
      <c r="D670" t="s">
        <v>1697</v>
      </c>
      <c r="E670">
        <v>300</v>
      </c>
      <c r="F670" s="256">
        <v>1</v>
      </c>
    </row>
    <row r="671" spans="1:6" x14ac:dyDescent="0.25">
      <c r="A671">
        <v>9</v>
      </c>
      <c r="B671" t="s">
        <v>1681</v>
      </c>
      <c r="C671" s="93">
        <v>27844</v>
      </c>
      <c r="D671" t="s">
        <v>1698</v>
      </c>
      <c r="E671">
        <v>300</v>
      </c>
      <c r="F671" s="256">
        <v>1</v>
      </c>
    </row>
    <row r="672" spans="1:6" x14ac:dyDescent="0.25">
      <c r="A672">
        <v>10</v>
      </c>
      <c r="B672" t="s">
        <v>1699</v>
      </c>
      <c r="C672" s="93">
        <v>10712</v>
      </c>
      <c r="D672" t="s">
        <v>1700</v>
      </c>
      <c r="E672">
        <v>300</v>
      </c>
      <c r="F672" s="256">
        <v>1</v>
      </c>
    </row>
    <row r="673" spans="1:6" x14ac:dyDescent="0.25">
      <c r="A673">
        <v>10</v>
      </c>
      <c r="B673" t="s">
        <v>1699</v>
      </c>
      <c r="C673" s="93">
        <v>11113</v>
      </c>
      <c r="D673" t="s">
        <v>1701</v>
      </c>
      <c r="E673">
        <v>300</v>
      </c>
      <c r="F673" s="256">
        <v>1</v>
      </c>
    </row>
    <row r="674" spans="1:6" x14ac:dyDescent="0.25">
      <c r="A674">
        <v>10</v>
      </c>
      <c r="B674" t="s">
        <v>1699</v>
      </c>
      <c r="C674" s="93">
        <v>11114</v>
      </c>
      <c r="D674" t="s">
        <v>1702</v>
      </c>
      <c r="E674">
        <v>300</v>
      </c>
      <c r="F674" s="256">
        <v>1</v>
      </c>
    </row>
    <row r="675" spans="1:6" x14ac:dyDescent="0.25">
      <c r="A675">
        <v>10</v>
      </c>
      <c r="B675" t="s">
        <v>1699</v>
      </c>
      <c r="C675" s="93">
        <v>11115</v>
      </c>
      <c r="D675" t="s">
        <v>1703</v>
      </c>
      <c r="E675">
        <v>300</v>
      </c>
      <c r="F675" s="256">
        <v>1</v>
      </c>
    </row>
    <row r="676" spans="1:6" x14ac:dyDescent="0.25">
      <c r="A676">
        <v>10</v>
      </c>
      <c r="B676" t="s">
        <v>1699</v>
      </c>
      <c r="C676" s="93">
        <v>11116</v>
      </c>
      <c r="D676" t="s">
        <v>1704</v>
      </c>
      <c r="E676">
        <v>280</v>
      </c>
      <c r="F676" s="256">
        <v>0</v>
      </c>
    </row>
    <row r="677" spans="1:6" x14ac:dyDescent="0.25">
      <c r="A677">
        <v>10</v>
      </c>
      <c r="B677" t="s">
        <v>1699</v>
      </c>
      <c r="C677" s="93">
        <v>11117</v>
      </c>
      <c r="D677" t="s">
        <v>1705</v>
      </c>
      <c r="E677">
        <v>300</v>
      </c>
      <c r="F677" s="256">
        <v>1</v>
      </c>
    </row>
    <row r="678" spans="1:6" x14ac:dyDescent="0.25">
      <c r="A678">
        <v>10</v>
      </c>
      <c r="B678" t="s">
        <v>1699</v>
      </c>
      <c r="C678" s="93">
        <v>11118</v>
      </c>
      <c r="D678" t="s">
        <v>1706</v>
      </c>
      <c r="E678">
        <v>300</v>
      </c>
      <c r="F678" s="256">
        <v>1</v>
      </c>
    </row>
    <row r="679" spans="1:6" x14ac:dyDescent="0.25">
      <c r="A679">
        <v>10</v>
      </c>
      <c r="B679" t="s">
        <v>1707</v>
      </c>
      <c r="C679" s="93">
        <v>10701</v>
      </c>
      <c r="D679" t="s">
        <v>1708</v>
      </c>
      <c r="E679">
        <v>300</v>
      </c>
      <c r="F679" s="256">
        <v>1</v>
      </c>
    </row>
    <row r="680" spans="1:6" x14ac:dyDescent="0.25">
      <c r="A680">
        <v>10</v>
      </c>
      <c r="B680" t="s">
        <v>1707</v>
      </c>
      <c r="C680" s="93">
        <v>10963</v>
      </c>
      <c r="D680" t="s">
        <v>1709</v>
      </c>
      <c r="E680">
        <v>300</v>
      </c>
      <c r="F680" s="256">
        <v>1</v>
      </c>
    </row>
    <row r="681" spans="1:6" x14ac:dyDescent="0.25">
      <c r="A681">
        <v>10</v>
      </c>
      <c r="B681" t="s">
        <v>1707</v>
      </c>
      <c r="C681" s="93">
        <v>10964</v>
      </c>
      <c r="D681" t="s">
        <v>1710</v>
      </c>
      <c r="E681">
        <v>300</v>
      </c>
      <c r="F681" s="256">
        <v>1</v>
      </c>
    </row>
    <row r="682" spans="1:6" x14ac:dyDescent="0.25">
      <c r="A682">
        <v>10</v>
      </c>
      <c r="B682" t="s">
        <v>1707</v>
      </c>
      <c r="C682" s="93">
        <v>10965</v>
      </c>
      <c r="D682" t="s">
        <v>1711</v>
      </c>
      <c r="E682">
        <v>300</v>
      </c>
      <c r="F682" s="256">
        <v>1</v>
      </c>
    </row>
    <row r="683" spans="1:6" x14ac:dyDescent="0.25">
      <c r="A683">
        <v>10</v>
      </c>
      <c r="B683" t="s">
        <v>1707</v>
      </c>
      <c r="C683" s="93">
        <v>10966</v>
      </c>
      <c r="D683" t="s">
        <v>1712</v>
      </c>
      <c r="E683">
        <v>300</v>
      </c>
      <c r="F683" s="256">
        <v>1</v>
      </c>
    </row>
    <row r="684" spans="1:6" x14ac:dyDescent="0.25">
      <c r="A684">
        <v>10</v>
      </c>
      <c r="B684" t="s">
        <v>1707</v>
      </c>
      <c r="C684" s="93">
        <v>10967</v>
      </c>
      <c r="D684" t="s">
        <v>1713</v>
      </c>
      <c r="E684">
        <v>290</v>
      </c>
      <c r="F684" s="256">
        <v>0</v>
      </c>
    </row>
    <row r="685" spans="1:6" x14ac:dyDescent="0.25">
      <c r="A685">
        <v>10</v>
      </c>
      <c r="B685" t="s">
        <v>1707</v>
      </c>
      <c r="C685" s="93">
        <v>10968</v>
      </c>
      <c r="D685" t="s">
        <v>1714</v>
      </c>
      <c r="E685">
        <v>300</v>
      </c>
      <c r="F685" s="256">
        <v>1</v>
      </c>
    </row>
    <row r="686" spans="1:6" x14ac:dyDescent="0.25">
      <c r="A686">
        <v>10</v>
      </c>
      <c r="B686" t="s">
        <v>1707</v>
      </c>
      <c r="C686" s="93">
        <v>10969</v>
      </c>
      <c r="D686" t="s">
        <v>1715</v>
      </c>
      <c r="E686">
        <v>295</v>
      </c>
      <c r="F686" s="256">
        <v>0</v>
      </c>
    </row>
    <row r="687" spans="1:6" x14ac:dyDescent="0.25">
      <c r="A687">
        <v>10</v>
      </c>
      <c r="B687" t="s">
        <v>1707</v>
      </c>
      <c r="C687" s="93">
        <v>11444</v>
      </c>
      <c r="D687" t="s">
        <v>1716</v>
      </c>
      <c r="E687">
        <v>300</v>
      </c>
      <c r="F687" s="256">
        <v>1</v>
      </c>
    </row>
    <row r="688" spans="1:6" x14ac:dyDescent="0.25">
      <c r="A688">
        <v>10</v>
      </c>
      <c r="B688" t="s">
        <v>1717</v>
      </c>
      <c r="C688" s="93">
        <v>10700</v>
      </c>
      <c r="D688" t="s">
        <v>1718</v>
      </c>
      <c r="E688">
        <v>300</v>
      </c>
      <c r="F688" s="256">
        <v>1</v>
      </c>
    </row>
    <row r="689" spans="1:6" x14ac:dyDescent="0.25">
      <c r="A689">
        <v>10</v>
      </c>
      <c r="B689" t="s">
        <v>1717</v>
      </c>
      <c r="C689" s="93">
        <v>10927</v>
      </c>
      <c r="D689" t="s">
        <v>1719</v>
      </c>
      <c r="E689">
        <v>300</v>
      </c>
      <c r="F689" s="256">
        <v>1</v>
      </c>
    </row>
    <row r="690" spans="1:6" x14ac:dyDescent="0.25">
      <c r="A690">
        <v>10</v>
      </c>
      <c r="B690" t="s">
        <v>1717</v>
      </c>
      <c r="C690" s="93">
        <v>10928</v>
      </c>
      <c r="D690" t="s">
        <v>1720</v>
      </c>
      <c r="E690">
        <v>300</v>
      </c>
      <c r="F690" s="256">
        <v>1</v>
      </c>
    </row>
    <row r="691" spans="1:6" x14ac:dyDescent="0.25">
      <c r="A691">
        <v>10</v>
      </c>
      <c r="B691" t="s">
        <v>1717</v>
      </c>
      <c r="C691" s="93">
        <v>10929</v>
      </c>
      <c r="D691" t="s">
        <v>1721</v>
      </c>
      <c r="E691">
        <v>300</v>
      </c>
      <c r="F691" s="256">
        <v>1</v>
      </c>
    </row>
    <row r="692" spans="1:6" x14ac:dyDescent="0.25">
      <c r="A692">
        <v>10</v>
      </c>
      <c r="B692" t="s">
        <v>1717</v>
      </c>
      <c r="C692" s="93">
        <v>10930</v>
      </c>
      <c r="D692" t="s">
        <v>1722</v>
      </c>
      <c r="E692">
        <v>300</v>
      </c>
      <c r="F692" s="256">
        <v>1</v>
      </c>
    </row>
    <row r="693" spans="1:6" x14ac:dyDescent="0.25">
      <c r="A693">
        <v>10</v>
      </c>
      <c r="B693" t="s">
        <v>1717</v>
      </c>
      <c r="C693" s="93">
        <v>10931</v>
      </c>
      <c r="D693" t="s">
        <v>1723</v>
      </c>
      <c r="E693">
        <v>300</v>
      </c>
      <c r="F693" s="256">
        <v>1</v>
      </c>
    </row>
    <row r="694" spans="1:6" x14ac:dyDescent="0.25">
      <c r="A694">
        <v>10</v>
      </c>
      <c r="B694" t="s">
        <v>1717</v>
      </c>
      <c r="C694" s="93">
        <v>10932</v>
      </c>
      <c r="D694" t="s">
        <v>1724</v>
      </c>
      <c r="E694">
        <v>300</v>
      </c>
      <c r="F694" s="256">
        <v>1</v>
      </c>
    </row>
    <row r="695" spans="1:6" x14ac:dyDescent="0.25">
      <c r="A695">
        <v>10</v>
      </c>
      <c r="B695" t="s">
        <v>1717</v>
      </c>
      <c r="C695" s="93">
        <v>10933</v>
      </c>
      <c r="D695" t="s">
        <v>1725</v>
      </c>
      <c r="E695">
        <v>300</v>
      </c>
      <c r="F695" s="256">
        <v>1</v>
      </c>
    </row>
    <row r="696" spans="1:6" x14ac:dyDescent="0.25">
      <c r="A696">
        <v>10</v>
      </c>
      <c r="B696" t="s">
        <v>1717</v>
      </c>
      <c r="C696" s="93">
        <v>10934</v>
      </c>
      <c r="D696" t="s">
        <v>1726</v>
      </c>
      <c r="E696">
        <v>300</v>
      </c>
      <c r="F696" s="256">
        <v>1</v>
      </c>
    </row>
    <row r="697" spans="1:6" x14ac:dyDescent="0.25">
      <c r="A697">
        <v>10</v>
      </c>
      <c r="B697" t="s">
        <v>1717</v>
      </c>
      <c r="C697" s="93">
        <v>10935</v>
      </c>
      <c r="D697" t="s">
        <v>1727</v>
      </c>
      <c r="E697">
        <v>300</v>
      </c>
      <c r="F697" s="256">
        <v>1</v>
      </c>
    </row>
    <row r="698" spans="1:6" x14ac:dyDescent="0.25">
      <c r="A698">
        <v>10</v>
      </c>
      <c r="B698" t="s">
        <v>1717</v>
      </c>
      <c r="C698" s="93">
        <v>10936</v>
      </c>
      <c r="D698" t="s">
        <v>1728</v>
      </c>
      <c r="E698">
        <v>300</v>
      </c>
      <c r="F698" s="256">
        <v>1</v>
      </c>
    </row>
    <row r="699" spans="1:6" x14ac:dyDescent="0.25">
      <c r="A699">
        <v>10</v>
      </c>
      <c r="B699" t="s">
        <v>1717</v>
      </c>
      <c r="C699" s="93">
        <v>10937</v>
      </c>
      <c r="D699" t="s">
        <v>1729</v>
      </c>
      <c r="E699">
        <v>300</v>
      </c>
      <c r="F699" s="256">
        <v>1</v>
      </c>
    </row>
    <row r="700" spans="1:6" x14ac:dyDescent="0.25">
      <c r="A700">
        <v>10</v>
      </c>
      <c r="B700" t="s">
        <v>1717</v>
      </c>
      <c r="C700" s="93">
        <v>10938</v>
      </c>
      <c r="D700" t="s">
        <v>1730</v>
      </c>
      <c r="E700">
        <v>285</v>
      </c>
      <c r="F700" s="256">
        <v>0</v>
      </c>
    </row>
    <row r="701" spans="1:6" x14ac:dyDescent="0.25">
      <c r="A701">
        <v>10</v>
      </c>
      <c r="B701" t="s">
        <v>1717</v>
      </c>
      <c r="C701" s="93">
        <v>10939</v>
      </c>
      <c r="D701" t="s">
        <v>1731</v>
      </c>
      <c r="E701">
        <v>300</v>
      </c>
      <c r="F701" s="256">
        <v>1</v>
      </c>
    </row>
    <row r="702" spans="1:6" x14ac:dyDescent="0.25">
      <c r="A702">
        <v>10</v>
      </c>
      <c r="B702" t="s">
        <v>1717</v>
      </c>
      <c r="C702" s="93">
        <v>10940</v>
      </c>
      <c r="D702" t="s">
        <v>1732</v>
      </c>
      <c r="E702">
        <v>280</v>
      </c>
      <c r="F702" s="256">
        <v>0</v>
      </c>
    </row>
    <row r="703" spans="1:6" x14ac:dyDescent="0.25">
      <c r="A703">
        <v>10</v>
      </c>
      <c r="B703" t="s">
        <v>1717</v>
      </c>
      <c r="C703" s="93">
        <v>10941</v>
      </c>
      <c r="D703" t="s">
        <v>1733</v>
      </c>
      <c r="E703">
        <v>300</v>
      </c>
      <c r="F703" s="256">
        <v>1</v>
      </c>
    </row>
    <row r="704" spans="1:6" x14ac:dyDescent="0.25">
      <c r="A704">
        <v>10</v>
      </c>
      <c r="B704" t="s">
        <v>1717</v>
      </c>
      <c r="C704" s="93">
        <v>10942</v>
      </c>
      <c r="D704" t="s">
        <v>1734</v>
      </c>
      <c r="E704">
        <v>280</v>
      </c>
      <c r="F704" s="256">
        <v>0</v>
      </c>
    </row>
    <row r="705" spans="1:6" x14ac:dyDescent="0.25">
      <c r="A705">
        <v>10</v>
      </c>
      <c r="B705" t="s">
        <v>1717</v>
      </c>
      <c r="C705" s="93">
        <v>10943</v>
      </c>
      <c r="D705" t="s">
        <v>1735</v>
      </c>
      <c r="E705">
        <v>300</v>
      </c>
      <c r="F705" s="256">
        <v>1</v>
      </c>
    </row>
    <row r="706" spans="1:6" x14ac:dyDescent="0.25">
      <c r="A706">
        <v>10</v>
      </c>
      <c r="B706" t="s">
        <v>1717</v>
      </c>
      <c r="C706" s="93">
        <v>23125</v>
      </c>
      <c r="D706" t="s">
        <v>1736</v>
      </c>
      <c r="E706">
        <v>300</v>
      </c>
      <c r="F706" s="256">
        <v>1</v>
      </c>
    </row>
    <row r="707" spans="1:6" x14ac:dyDescent="0.25">
      <c r="A707">
        <v>10</v>
      </c>
      <c r="B707" t="s">
        <v>1717</v>
      </c>
      <c r="C707" s="93">
        <v>28014</v>
      </c>
      <c r="D707" t="s">
        <v>1737</v>
      </c>
      <c r="E707">
        <v>300</v>
      </c>
      <c r="F707" s="256">
        <v>1</v>
      </c>
    </row>
    <row r="708" spans="1:6" x14ac:dyDescent="0.25">
      <c r="A708">
        <v>10</v>
      </c>
      <c r="B708" t="s">
        <v>1717</v>
      </c>
      <c r="C708" s="93">
        <v>28015</v>
      </c>
      <c r="D708" t="s">
        <v>1738</v>
      </c>
      <c r="E708">
        <v>300</v>
      </c>
      <c r="F708" s="256">
        <v>1</v>
      </c>
    </row>
    <row r="709" spans="1:6" x14ac:dyDescent="0.25">
      <c r="A709">
        <v>10</v>
      </c>
      <c r="B709" t="s">
        <v>1717</v>
      </c>
      <c r="C709" s="93">
        <v>28016</v>
      </c>
      <c r="D709" t="s">
        <v>1739</v>
      </c>
      <c r="E709">
        <v>0</v>
      </c>
      <c r="F709" s="256">
        <v>0</v>
      </c>
    </row>
    <row r="710" spans="1:6" x14ac:dyDescent="0.25">
      <c r="A710">
        <v>10</v>
      </c>
      <c r="B710" t="s">
        <v>1740</v>
      </c>
      <c r="C710" s="93">
        <v>10703</v>
      </c>
      <c r="D710" t="s">
        <v>1741</v>
      </c>
      <c r="E710">
        <v>300</v>
      </c>
      <c r="F710" s="256">
        <v>1</v>
      </c>
    </row>
    <row r="711" spans="1:6" x14ac:dyDescent="0.25">
      <c r="A711">
        <v>10</v>
      </c>
      <c r="B711" t="s">
        <v>1740</v>
      </c>
      <c r="C711" s="93">
        <v>10985</v>
      </c>
      <c r="D711" t="s">
        <v>1742</v>
      </c>
      <c r="E711">
        <v>300</v>
      </c>
      <c r="F711" s="256">
        <v>1</v>
      </c>
    </row>
    <row r="712" spans="1:6" x14ac:dyDescent="0.25">
      <c r="A712">
        <v>10</v>
      </c>
      <c r="B712" t="s">
        <v>1740</v>
      </c>
      <c r="C712" s="93">
        <v>10986</v>
      </c>
      <c r="D712" t="s">
        <v>1743</v>
      </c>
      <c r="E712">
        <v>300</v>
      </c>
      <c r="F712" s="256">
        <v>1</v>
      </c>
    </row>
    <row r="713" spans="1:6" x14ac:dyDescent="0.25">
      <c r="A713">
        <v>10</v>
      </c>
      <c r="B713" t="s">
        <v>1740</v>
      </c>
      <c r="C713" s="93">
        <v>10987</v>
      </c>
      <c r="D713" t="s">
        <v>1744</v>
      </c>
      <c r="E713">
        <v>300</v>
      </c>
      <c r="F713" s="256">
        <v>1</v>
      </c>
    </row>
    <row r="714" spans="1:6" x14ac:dyDescent="0.25">
      <c r="A714">
        <v>10</v>
      </c>
      <c r="B714" t="s">
        <v>1740</v>
      </c>
      <c r="C714" s="93">
        <v>10988</v>
      </c>
      <c r="D714" t="s">
        <v>1745</v>
      </c>
      <c r="E714">
        <v>300</v>
      </c>
      <c r="F714" s="256">
        <v>1</v>
      </c>
    </row>
    <row r="715" spans="1:6" x14ac:dyDescent="0.25">
      <c r="A715">
        <v>10</v>
      </c>
      <c r="B715" t="s">
        <v>1740</v>
      </c>
      <c r="C715" s="93">
        <v>10989</v>
      </c>
      <c r="D715" t="s">
        <v>1746</v>
      </c>
      <c r="E715">
        <v>300</v>
      </c>
      <c r="F715" s="256">
        <v>1</v>
      </c>
    </row>
    <row r="716" spans="1:6" x14ac:dyDescent="0.25">
      <c r="A716">
        <v>10</v>
      </c>
      <c r="B716" t="s">
        <v>1740</v>
      </c>
      <c r="C716" s="93">
        <v>10990</v>
      </c>
      <c r="D716" t="s">
        <v>1747</v>
      </c>
      <c r="E716">
        <v>300</v>
      </c>
      <c r="F716" s="256">
        <v>1</v>
      </c>
    </row>
    <row r="717" spans="1:6" x14ac:dyDescent="0.25">
      <c r="A717">
        <v>10</v>
      </c>
      <c r="B717" t="s">
        <v>1748</v>
      </c>
      <c r="C717" s="93">
        <v>10669</v>
      </c>
      <c r="D717" t="s">
        <v>1749</v>
      </c>
      <c r="E717">
        <v>300</v>
      </c>
      <c r="F717" s="256">
        <v>1</v>
      </c>
    </row>
    <row r="718" spans="1:6" x14ac:dyDescent="0.25">
      <c r="A718">
        <v>10</v>
      </c>
      <c r="B718" t="s">
        <v>1748</v>
      </c>
      <c r="C718" s="93">
        <v>10944</v>
      </c>
      <c r="D718" t="s">
        <v>1750</v>
      </c>
      <c r="E718">
        <v>300</v>
      </c>
      <c r="F718" s="256">
        <v>1</v>
      </c>
    </row>
    <row r="719" spans="1:6" x14ac:dyDescent="0.25">
      <c r="A719">
        <v>10</v>
      </c>
      <c r="B719" t="s">
        <v>1748</v>
      </c>
      <c r="C719" s="93">
        <v>10945</v>
      </c>
      <c r="D719" t="s">
        <v>1751</v>
      </c>
      <c r="E719">
        <v>290</v>
      </c>
      <c r="F719" s="256">
        <v>0</v>
      </c>
    </row>
    <row r="720" spans="1:6" x14ac:dyDescent="0.25">
      <c r="A720">
        <v>10</v>
      </c>
      <c r="B720" t="s">
        <v>1748</v>
      </c>
      <c r="C720" s="93">
        <v>10946</v>
      </c>
      <c r="D720" t="s">
        <v>1752</v>
      </c>
      <c r="E720">
        <v>300</v>
      </c>
      <c r="F720" s="256">
        <v>1</v>
      </c>
    </row>
    <row r="721" spans="1:6" x14ac:dyDescent="0.25">
      <c r="A721">
        <v>10</v>
      </c>
      <c r="B721" t="s">
        <v>1748</v>
      </c>
      <c r="C721" s="93">
        <v>10947</v>
      </c>
      <c r="D721" t="s">
        <v>1753</v>
      </c>
      <c r="E721">
        <v>300</v>
      </c>
      <c r="F721" s="256">
        <v>1</v>
      </c>
    </row>
    <row r="722" spans="1:6" x14ac:dyDescent="0.25">
      <c r="A722">
        <v>10</v>
      </c>
      <c r="B722" t="s">
        <v>1748</v>
      </c>
      <c r="C722" s="93">
        <v>10948</v>
      </c>
      <c r="D722" t="s">
        <v>1754</v>
      </c>
      <c r="E722">
        <v>300</v>
      </c>
      <c r="F722" s="256">
        <v>1</v>
      </c>
    </row>
    <row r="723" spans="1:6" x14ac:dyDescent="0.25">
      <c r="A723">
        <v>10</v>
      </c>
      <c r="B723" t="s">
        <v>1748</v>
      </c>
      <c r="C723" s="93">
        <v>10949</v>
      </c>
      <c r="D723" t="s">
        <v>1755</v>
      </c>
      <c r="E723">
        <v>300</v>
      </c>
      <c r="F723" s="256">
        <v>1</v>
      </c>
    </row>
    <row r="724" spans="1:6" x14ac:dyDescent="0.25">
      <c r="A724">
        <v>10</v>
      </c>
      <c r="B724" t="s">
        <v>1748</v>
      </c>
      <c r="C724" s="93">
        <v>10950</v>
      </c>
      <c r="D724" t="s">
        <v>1756</v>
      </c>
      <c r="E724">
        <v>300</v>
      </c>
      <c r="F724" s="256">
        <v>1</v>
      </c>
    </row>
    <row r="725" spans="1:6" x14ac:dyDescent="0.25">
      <c r="A725">
        <v>10</v>
      </c>
      <c r="B725" t="s">
        <v>1748</v>
      </c>
      <c r="C725" s="93">
        <v>10951</v>
      </c>
      <c r="D725" t="s">
        <v>1757</v>
      </c>
      <c r="E725">
        <v>300</v>
      </c>
      <c r="F725" s="256">
        <v>1</v>
      </c>
    </row>
    <row r="726" spans="1:6" x14ac:dyDescent="0.25">
      <c r="A726">
        <v>10</v>
      </c>
      <c r="B726" t="s">
        <v>1748</v>
      </c>
      <c r="C726" s="93">
        <v>10952</v>
      </c>
      <c r="D726" t="s">
        <v>1758</v>
      </c>
      <c r="E726">
        <v>300</v>
      </c>
      <c r="F726" s="256">
        <v>1</v>
      </c>
    </row>
    <row r="727" spans="1:6" x14ac:dyDescent="0.25">
      <c r="A727">
        <v>10</v>
      </c>
      <c r="B727" t="s">
        <v>1748</v>
      </c>
      <c r="C727" s="93">
        <v>10953</v>
      </c>
      <c r="D727" t="s">
        <v>1759</v>
      </c>
      <c r="E727">
        <v>300</v>
      </c>
      <c r="F727" s="256">
        <v>1</v>
      </c>
    </row>
    <row r="728" spans="1:6" x14ac:dyDescent="0.25">
      <c r="A728">
        <v>10</v>
      </c>
      <c r="B728" t="s">
        <v>1748</v>
      </c>
      <c r="C728" s="93">
        <v>10954</v>
      </c>
      <c r="D728" t="s">
        <v>1760</v>
      </c>
      <c r="E728">
        <v>300</v>
      </c>
      <c r="F728" s="256">
        <v>1</v>
      </c>
    </row>
    <row r="729" spans="1:6" x14ac:dyDescent="0.25">
      <c r="A729">
        <v>10</v>
      </c>
      <c r="B729" t="s">
        <v>1748</v>
      </c>
      <c r="C729" s="93">
        <v>10956</v>
      </c>
      <c r="D729" t="s">
        <v>1761</v>
      </c>
      <c r="E729">
        <v>300</v>
      </c>
      <c r="F729" s="256">
        <v>1</v>
      </c>
    </row>
    <row r="730" spans="1:6" x14ac:dyDescent="0.25">
      <c r="A730">
        <v>10</v>
      </c>
      <c r="B730" t="s">
        <v>1748</v>
      </c>
      <c r="C730" s="93">
        <v>10957</v>
      </c>
      <c r="D730" t="s">
        <v>1762</v>
      </c>
      <c r="E730">
        <v>300</v>
      </c>
      <c r="F730" s="256">
        <v>1</v>
      </c>
    </row>
    <row r="731" spans="1:6" x14ac:dyDescent="0.25">
      <c r="A731">
        <v>10</v>
      </c>
      <c r="B731" t="s">
        <v>1748</v>
      </c>
      <c r="C731" s="93">
        <v>10958</v>
      </c>
      <c r="D731" t="s">
        <v>1763</v>
      </c>
      <c r="E731">
        <v>300</v>
      </c>
      <c r="F731" s="256">
        <v>1</v>
      </c>
    </row>
    <row r="732" spans="1:6" x14ac:dyDescent="0.25">
      <c r="A732">
        <v>10</v>
      </c>
      <c r="B732" t="s">
        <v>1748</v>
      </c>
      <c r="C732" s="93">
        <v>10959</v>
      </c>
      <c r="D732" t="s">
        <v>1764</v>
      </c>
      <c r="E732">
        <v>300</v>
      </c>
      <c r="F732" s="256">
        <v>1</v>
      </c>
    </row>
    <row r="733" spans="1:6" x14ac:dyDescent="0.25">
      <c r="A733">
        <v>10</v>
      </c>
      <c r="B733" t="s">
        <v>1748</v>
      </c>
      <c r="C733" s="93">
        <v>10960</v>
      </c>
      <c r="D733" t="s">
        <v>1765</v>
      </c>
      <c r="E733">
        <v>280</v>
      </c>
      <c r="F733" s="256">
        <v>0</v>
      </c>
    </row>
    <row r="734" spans="1:6" x14ac:dyDescent="0.25">
      <c r="A734">
        <v>10</v>
      </c>
      <c r="B734" t="s">
        <v>1748</v>
      </c>
      <c r="C734" s="93">
        <v>10961</v>
      </c>
      <c r="D734" t="s">
        <v>1766</v>
      </c>
      <c r="E734">
        <v>290</v>
      </c>
      <c r="F734" s="256">
        <v>0</v>
      </c>
    </row>
    <row r="735" spans="1:6" x14ac:dyDescent="0.25">
      <c r="A735">
        <v>10</v>
      </c>
      <c r="B735" t="s">
        <v>1748</v>
      </c>
      <c r="C735" s="93">
        <v>10962</v>
      </c>
      <c r="D735" t="s">
        <v>1767</v>
      </c>
      <c r="E735">
        <v>300</v>
      </c>
      <c r="F735" s="256">
        <v>1</v>
      </c>
    </row>
    <row r="736" spans="1:6" x14ac:dyDescent="0.25">
      <c r="A736">
        <v>10</v>
      </c>
      <c r="B736" t="s">
        <v>1748</v>
      </c>
      <c r="C736" s="93">
        <v>11443</v>
      </c>
      <c r="D736" t="s">
        <v>1768</v>
      </c>
      <c r="E736">
        <v>300</v>
      </c>
      <c r="F736" s="256">
        <v>1</v>
      </c>
    </row>
    <row r="737" spans="1:6" x14ac:dyDescent="0.25">
      <c r="A737">
        <v>10</v>
      </c>
      <c r="B737" t="s">
        <v>1748</v>
      </c>
      <c r="C737" s="93">
        <v>21984</v>
      </c>
      <c r="D737" t="s">
        <v>1769</v>
      </c>
      <c r="E737">
        <v>300</v>
      </c>
      <c r="F737" s="256">
        <v>1</v>
      </c>
    </row>
    <row r="738" spans="1:6" x14ac:dyDescent="0.25">
      <c r="A738">
        <v>10</v>
      </c>
      <c r="B738" t="s">
        <v>1748</v>
      </c>
      <c r="C738" s="93">
        <v>24032</v>
      </c>
      <c r="D738" t="s">
        <v>1770</v>
      </c>
      <c r="E738">
        <v>300</v>
      </c>
      <c r="F738" s="256">
        <v>1</v>
      </c>
    </row>
    <row r="739" spans="1:6" x14ac:dyDescent="0.25">
      <c r="A739">
        <v>10</v>
      </c>
      <c r="B739" t="s">
        <v>1748</v>
      </c>
      <c r="C739" s="93">
        <v>24821</v>
      </c>
      <c r="D739" t="s">
        <v>1771</v>
      </c>
      <c r="E739">
        <v>290</v>
      </c>
      <c r="F739" s="256">
        <v>0</v>
      </c>
    </row>
    <row r="740" spans="1:6" x14ac:dyDescent="0.25">
      <c r="A740">
        <v>10</v>
      </c>
      <c r="B740" t="s">
        <v>1748</v>
      </c>
      <c r="C740" s="93">
        <v>27967</v>
      </c>
      <c r="D740" t="s">
        <v>1772</v>
      </c>
      <c r="E740">
        <v>290</v>
      </c>
      <c r="F740" s="256">
        <v>0</v>
      </c>
    </row>
    <row r="741" spans="1:6" x14ac:dyDescent="0.25">
      <c r="A741">
        <v>10</v>
      </c>
      <c r="B741" t="s">
        <v>1748</v>
      </c>
      <c r="C741" s="93">
        <v>27968</v>
      </c>
      <c r="D741" t="s">
        <v>1773</v>
      </c>
      <c r="E741">
        <v>300</v>
      </c>
      <c r="F741" s="256">
        <v>1</v>
      </c>
    </row>
    <row r="742" spans="1:6" x14ac:dyDescent="0.25">
      <c r="A742">
        <v>10</v>
      </c>
      <c r="B742" t="s">
        <v>1748</v>
      </c>
      <c r="C742" s="93">
        <v>27976</v>
      </c>
      <c r="D742" t="s">
        <v>1774</v>
      </c>
      <c r="E742">
        <v>300</v>
      </c>
      <c r="F742" s="256">
        <v>1</v>
      </c>
    </row>
    <row r="743" spans="1:6" x14ac:dyDescent="0.25">
      <c r="A743">
        <v>11</v>
      </c>
      <c r="B743" t="s">
        <v>1775</v>
      </c>
      <c r="C743" s="93">
        <v>10738</v>
      </c>
      <c r="D743" t="s">
        <v>1776</v>
      </c>
      <c r="E743">
        <v>300</v>
      </c>
      <c r="F743" s="256">
        <v>1</v>
      </c>
    </row>
    <row r="744" spans="1:6" x14ac:dyDescent="0.25">
      <c r="A744">
        <v>11</v>
      </c>
      <c r="B744" t="s">
        <v>1775</v>
      </c>
      <c r="C744" s="93">
        <v>11340</v>
      </c>
      <c r="D744" t="s">
        <v>1777</v>
      </c>
      <c r="E744">
        <v>300</v>
      </c>
      <c r="F744" s="256">
        <v>1</v>
      </c>
    </row>
    <row r="745" spans="1:6" x14ac:dyDescent="0.25">
      <c r="A745">
        <v>11</v>
      </c>
      <c r="B745" t="s">
        <v>1775</v>
      </c>
      <c r="C745" s="93">
        <v>11341</v>
      </c>
      <c r="D745" t="s">
        <v>1778</v>
      </c>
      <c r="E745">
        <v>300</v>
      </c>
      <c r="F745" s="256">
        <v>1</v>
      </c>
    </row>
    <row r="746" spans="1:6" x14ac:dyDescent="0.25">
      <c r="A746">
        <v>11</v>
      </c>
      <c r="B746" t="s">
        <v>1775</v>
      </c>
      <c r="C746" s="93">
        <v>11342</v>
      </c>
      <c r="D746" t="s">
        <v>1779</v>
      </c>
      <c r="E746">
        <v>300</v>
      </c>
      <c r="F746" s="256">
        <v>1</v>
      </c>
    </row>
    <row r="747" spans="1:6" x14ac:dyDescent="0.25">
      <c r="A747">
        <v>11</v>
      </c>
      <c r="B747" t="s">
        <v>1775</v>
      </c>
      <c r="C747" s="93">
        <v>11343</v>
      </c>
      <c r="D747" t="s">
        <v>1780</v>
      </c>
      <c r="E747">
        <v>300</v>
      </c>
      <c r="F747" s="256">
        <v>1</v>
      </c>
    </row>
    <row r="748" spans="1:6" x14ac:dyDescent="0.25">
      <c r="A748">
        <v>11</v>
      </c>
      <c r="B748" t="s">
        <v>1775</v>
      </c>
      <c r="C748" s="93">
        <v>11344</v>
      </c>
      <c r="D748" t="s">
        <v>1781</v>
      </c>
      <c r="E748">
        <v>300</v>
      </c>
      <c r="F748" s="256">
        <v>1</v>
      </c>
    </row>
    <row r="749" spans="1:6" x14ac:dyDescent="0.25">
      <c r="A749">
        <v>11</v>
      </c>
      <c r="B749" t="s">
        <v>1775</v>
      </c>
      <c r="C749" s="93">
        <v>11345</v>
      </c>
      <c r="D749" t="s">
        <v>1782</v>
      </c>
      <c r="E749">
        <v>300</v>
      </c>
      <c r="F749" s="256">
        <v>1</v>
      </c>
    </row>
    <row r="750" spans="1:6" x14ac:dyDescent="0.25">
      <c r="A750">
        <v>11</v>
      </c>
      <c r="B750" t="s">
        <v>1775</v>
      </c>
      <c r="C750" s="93">
        <v>11346</v>
      </c>
      <c r="D750" t="s">
        <v>1783</v>
      </c>
      <c r="E750">
        <v>300</v>
      </c>
      <c r="F750" s="256">
        <v>1</v>
      </c>
    </row>
    <row r="751" spans="1:6" x14ac:dyDescent="0.25">
      <c r="A751">
        <v>11</v>
      </c>
      <c r="B751" t="s">
        <v>1775</v>
      </c>
      <c r="C751" s="93">
        <v>77753</v>
      </c>
      <c r="D751" t="s">
        <v>1784</v>
      </c>
      <c r="E751">
        <v>300</v>
      </c>
      <c r="F751" s="256">
        <v>1</v>
      </c>
    </row>
    <row r="752" spans="1:6" x14ac:dyDescent="0.25">
      <c r="A752">
        <v>11</v>
      </c>
      <c r="B752" t="s">
        <v>1785</v>
      </c>
      <c r="C752" s="93">
        <v>10744</v>
      </c>
      <c r="D752" t="s">
        <v>1786</v>
      </c>
      <c r="E752">
        <v>290</v>
      </c>
      <c r="F752" s="256">
        <v>0</v>
      </c>
    </row>
    <row r="753" spans="1:6" x14ac:dyDescent="0.25">
      <c r="A753">
        <v>11</v>
      </c>
      <c r="B753" t="s">
        <v>1785</v>
      </c>
      <c r="C753" s="93">
        <v>11375</v>
      </c>
      <c r="D753" t="s">
        <v>1787</v>
      </c>
      <c r="E753">
        <v>300</v>
      </c>
      <c r="F753" s="256">
        <v>1</v>
      </c>
    </row>
    <row r="754" spans="1:6" x14ac:dyDescent="0.25">
      <c r="A754">
        <v>11</v>
      </c>
      <c r="B754" t="s">
        <v>1785</v>
      </c>
      <c r="C754" s="93">
        <v>11376</v>
      </c>
      <c r="D754" t="s">
        <v>1788</v>
      </c>
      <c r="E754">
        <v>300</v>
      </c>
      <c r="F754" s="256">
        <v>1</v>
      </c>
    </row>
    <row r="755" spans="1:6" x14ac:dyDescent="0.25">
      <c r="A755">
        <v>11</v>
      </c>
      <c r="B755" t="s">
        <v>1785</v>
      </c>
      <c r="C755" s="93">
        <v>11377</v>
      </c>
      <c r="D755" t="s">
        <v>1789</v>
      </c>
      <c r="E755">
        <v>300</v>
      </c>
      <c r="F755" s="256">
        <v>1</v>
      </c>
    </row>
    <row r="756" spans="1:6" x14ac:dyDescent="0.25">
      <c r="A756">
        <v>11</v>
      </c>
      <c r="B756" t="s">
        <v>1785</v>
      </c>
      <c r="C756" s="93">
        <v>11378</v>
      </c>
      <c r="D756" t="s">
        <v>1790</v>
      </c>
      <c r="E756">
        <v>300</v>
      </c>
      <c r="F756" s="256">
        <v>1</v>
      </c>
    </row>
    <row r="757" spans="1:6" x14ac:dyDescent="0.25">
      <c r="A757">
        <v>11</v>
      </c>
      <c r="B757" t="s">
        <v>1785</v>
      </c>
      <c r="C757" s="93">
        <v>11379</v>
      </c>
      <c r="D757" t="s">
        <v>1791</v>
      </c>
      <c r="E757">
        <v>300</v>
      </c>
      <c r="F757" s="256">
        <v>1</v>
      </c>
    </row>
    <row r="758" spans="1:6" x14ac:dyDescent="0.25">
      <c r="A758">
        <v>11</v>
      </c>
      <c r="B758" t="s">
        <v>1785</v>
      </c>
      <c r="C758" s="93">
        <v>11380</v>
      </c>
      <c r="D758" t="s">
        <v>1792</v>
      </c>
      <c r="E758">
        <v>270</v>
      </c>
      <c r="F758" s="256">
        <v>0</v>
      </c>
    </row>
    <row r="759" spans="1:6" x14ac:dyDescent="0.25">
      <c r="A759">
        <v>11</v>
      </c>
      <c r="B759" t="s">
        <v>1785</v>
      </c>
      <c r="C759" s="93">
        <v>11381</v>
      </c>
      <c r="D759" t="s">
        <v>1793</v>
      </c>
      <c r="E759">
        <v>250</v>
      </c>
      <c r="F759" s="256">
        <v>0</v>
      </c>
    </row>
    <row r="760" spans="1:6" x14ac:dyDescent="0.25">
      <c r="A760">
        <v>11</v>
      </c>
      <c r="B760" t="s">
        <v>1785</v>
      </c>
      <c r="C760" s="93">
        <v>11382</v>
      </c>
      <c r="D760" t="s">
        <v>1794</v>
      </c>
      <c r="E760">
        <v>290</v>
      </c>
      <c r="F760" s="256">
        <v>0</v>
      </c>
    </row>
    <row r="761" spans="1:6" x14ac:dyDescent="0.25">
      <c r="A761">
        <v>11</v>
      </c>
      <c r="B761" t="s">
        <v>1785</v>
      </c>
      <c r="C761" s="93">
        <v>11383</v>
      </c>
      <c r="D761" t="s">
        <v>1795</v>
      </c>
      <c r="E761">
        <v>300</v>
      </c>
      <c r="F761" s="256">
        <v>1</v>
      </c>
    </row>
    <row r="762" spans="1:6" x14ac:dyDescent="0.25">
      <c r="A762">
        <v>11</v>
      </c>
      <c r="B762" t="s">
        <v>1785</v>
      </c>
      <c r="C762" s="93">
        <v>11385</v>
      </c>
      <c r="D762" t="s">
        <v>1796</v>
      </c>
      <c r="E762">
        <v>300</v>
      </c>
      <c r="F762" s="256">
        <v>1</v>
      </c>
    </row>
    <row r="763" spans="1:6" x14ac:dyDescent="0.25">
      <c r="A763">
        <v>11</v>
      </c>
      <c r="B763" t="s">
        <v>1797</v>
      </c>
      <c r="C763" s="93">
        <v>10680</v>
      </c>
      <c r="D763" t="s">
        <v>1798</v>
      </c>
      <c r="E763">
        <v>300</v>
      </c>
      <c r="F763" s="256">
        <v>1</v>
      </c>
    </row>
    <row r="764" spans="1:6" x14ac:dyDescent="0.25">
      <c r="A764">
        <v>11</v>
      </c>
      <c r="B764" t="s">
        <v>1797</v>
      </c>
      <c r="C764" s="93">
        <v>11322</v>
      </c>
      <c r="D764" t="s">
        <v>1799</v>
      </c>
      <c r="E764">
        <v>300</v>
      </c>
      <c r="F764" s="256">
        <v>1</v>
      </c>
    </row>
    <row r="765" spans="1:6" x14ac:dyDescent="0.25">
      <c r="A765">
        <v>11</v>
      </c>
      <c r="B765" t="s">
        <v>1797</v>
      </c>
      <c r="C765" s="93">
        <v>11324</v>
      </c>
      <c r="D765" t="s">
        <v>1800</v>
      </c>
      <c r="E765">
        <v>290</v>
      </c>
      <c r="F765" s="256">
        <v>0</v>
      </c>
    </row>
    <row r="766" spans="1:6" x14ac:dyDescent="0.25">
      <c r="A766">
        <v>11</v>
      </c>
      <c r="B766" t="s">
        <v>1797</v>
      </c>
      <c r="C766" s="93">
        <v>11325</v>
      </c>
      <c r="D766" t="s">
        <v>1801</v>
      </c>
      <c r="E766">
        <v>300</v>
      </c>
      <c r="F766" s="256">
        <v>1</v>
      </c>
    </row>
    <row r="767" spans="1:6" x14ac:dyDescent="0.25">
      <c r="A767">
        <v>11</v>
      </c>
      <c r="B767" t="s">
        <v>1797</v>
      </c>
      <c r="C767" s="93">
        <v>11326</v>
      </c>
      <c r="D767" t="s">
        <v>1802</v>
      </c>
      <c r="E767">
        <v>280</v>
      </c>
      <c r="F767" s="256">
        <v>0</v>
      </c>
    </row>
    <row r="768" spans="1:6" x14ac:dyDescent="0.25">
      <c r="A768">
        <v>11</v>
      </c>
      <c r="B768" t="s">
        <v>1797</v>
      </c>
      <c r="C768" s="93">
        <v>11327</v>
      </c>
      <c r="D768" t="s">
        <v>1803</v>
      </c>
      <c r="E768">
        <v>300</v>
      </c>
      <c r="F768" s="256">
        <v>1</v>
      </c>
    </row>
    <row r="769" spans="1:6" x14ac:dyDescent="0.25">
      <c r="A769">
        <v>11</v>
      </c>
      <c r="B769" t="s">
        <v>1797</v>
      </c>
      <c r="C769" s="93">
        <v>11328</v>
      </c>
      <c r="D769" t="s">
        <v>1804</v>
      </c>
      <c r="E769">
        <v>290</v>
      </c>
      <c r="F769" s="256">
        <v>0</v>
      </c>
    </row>
    <row r="770" spans="1:6" x14ac:dyDescent="0.25">
      <c r="A770">
        <v>11</v>
      </c>
      <c r="B770" t="s">
        <v>1797</v>
      </c>
      <c r="C770" s="93">
        <v>11329</v>
      </c>
      <c r="D770" t="s">
        <v>1805</v>
      </c>
      <c r="E770">
        <v>300</v>
      </c>
      <c r="F770" s="256">
        <v>1</v>
      </c>
    </row>
    <row r="771" spans="1:6" x14ac:dyDescent="0.25">
      <c r="A771">
        <v>11</v>
      </c>
      <c r="B771" t="s">
        <v>1797</v>
      </c>
      <c r="C771" s="93">
        <v>11330</v>
      </c>
      <c r="D771" t="s">
        <v>1806</v>
      </c>
      <c r="E771">
        <v>300</v>
      </c>
      <c r="F771" s="256">
        <v>1</v>
      </c>
    </row>
    <row r="772" spans="1:6" x14ac:dyDescent="0.25">
      <c r="A772">
        <v>11</v>
      </c>
      <c r="B772" t="s">
        <v>1797</v>
      </c>
      <c r="C772" s="93">
        <v>11331</v>
      </c>
      <c r="D772" t="s">
        <v>1807</v>
      </c>
      <c r="E772">
        <v>290</v>
      </c>
      <c r="F772" s="256">
        <v>0</v>
      </c>
    </row>
    <row r="773" spans="1:6" x14ac:dyDescent="0.25">
      <c r="A773">
        <v>11</v>
      </c>
      <c r="B773" t="s">
        <v>1797</v>
      </c>
      <c r="C773" s="93">
        <v>11332</v>
      </c>
      <c r="D773" t="s">
        <v>1808</v>
      </c>
      <c r="E773">
        <v>255</v>
      </c>
      <c r="F773" s="256">
        <v>0</v>
      </c>
    </row>
    <row r="774" spans="1:6" x14ac:dyDescent="0.25">
      <c r="A774">
        <v>11</v>
      </c>
      <c r="B774" t="s">
        <v>1797</v>
      </c>
      <c r="C774" s="93">
        <v>11333</v>
      </c>
      <c r="D774" t="s">
        <v>1809</v>
      </c>
      <c r="E774">
        <v>270</v>
      </c>
      <c r="F774" s="256">
        <v>0</v>
      </c>
    </row>
    <row r="775" spans="1:6" x14ac:dyDescent="0.25">
      <c r="A775">
        <v>11</v>
      </c>
      <c r="B775" t="s">
        <v>1797</v>
      </c>
      <c r="C775" s="93">
        <v>11334</v>
      </c>
      <c r="D775" t="s">
        <v>1810</v>
      </c>
      <c r="E775">
        <v>265</v>
      </c>
      <c r="F775" s="256">
        <v>0</v>
      </c>
    </row>
    <row r="776" spans="1:6" x14ac:dyDescent="0.25">
      <c r="A776">
        <v>11</v>
      </c>
      <c r="B776" t="s">
        <v>1797</v>
      </c>
      <c r="C776" s="93">
        <v>11335</v>
      </c>
      <c r="D776" t="s">
        <v>1811</v>
      </c>
      <c r="E776">
        <v>300</v>
      </c>
      <c r="F776" s="256">
        <v>1</v>
      </c>
    </row>
    <row r="777" spans="1:6" x14ac:dyDescent="0.25">
      <c r="A777">
        <v>11</v>
      </c>
      <c r="B777" t="s">
        <v>1797</v>
      </c>
      <c r="C777" s="93">
        <v>11336</v>
      </c>
      <c r="D777" t="s">
        <v>1812</v>
      </c>
      <c r="E777">
        <v>255</v>
      </c>
      <c r="F777" s="256">
        <v>0</v>
      </c>
    </row>
    <row r="778" spans="1:6" x14ac:dyDescent="0.25">
      <c r="A778">
        <v>11</v>
      </c>
      <c r="B778" t="s">
        <v>1797</v>
      </c>
      <c r="C778" s="93">
        <v>11337</v>
      </c>
      <c r="D778" t="s">
        <v>1813</v>
      </c>
      <c r="E778">
        <v>300</v>
      </c>
      <c r="F778" s="256">
        <v>1</v>
      </c>
    </row>
    <row r="779" spans="1:6" x14ac:dyDescent="0.25">
      <c r="A779">
        <v>11</v>
      </c>
      <c r="B779" t="s">
        <v>1797</v>
      </c>
      <c r="C779" s="93">
        <v>11338</v>
      </c>
      <c r="D779" t="s">
        <v>1814</v>
      </c>
      <c r="E779">
        <v>300</v>
      </c>
      <c r="F779" s="256">
        <v>1</v>
      </c>
    </row>
    <row r="780" spans="1:6" x14ac:dyDescent="0.25">
      <c r="A780">
        <v>11</v>
      </c>
      <c r="B780" t="s">
        <v>1797</v>
      </c>
      <c r="C780" s="93">
        <v>11339</v>
      </c>
      <c r="D780" t="s">
        <v>1815</v>
      </c>
      <c r="E780">
        <v>300</v>
      </c>
      <c r="F780" s="256">
        <v>1</v>
      </c>
    </row>
    <row r="781" spans="1:6" x14ac:dyDescent="0.25">
      <c r="A781">
        <v>11</v>
      </c>
      <c r="B781" t="s">
        <v>1797</v>
      </c>
      <c r="C781" s="93">
        <v>11660</v>
      </c>
      <c r="D781" t="s">
        <v>1816</v>
      </c>
      <c r="E781">
        <v>300</v>
      </c>
      <c r="F781" s="256">
        <v>1</v>
      </c>
    </row>
    <row r="782" spans="1:6" x14ac:dyDescent="0.25">
      <c r="A782">
        <v>11</v>
      </c>
      <c r="B782" t="s">
        <v>1797</v>
      </c>
      <c r="C782" s="93">
        <v>40491</v>
      </c>
      <c r="D782" t="s">
        <v>1653</v>
      </c>
      <c r="E782">
        <v>300</v>
      </c>
      <c r="F782" s="256">
        <v>1</v>
      </c>
    </row>
    <row r="783" spans="1:6" x14ac:dyDescent="0.25">
      <c r="A783">
        <v>11</v>
      </c>
      <c r="B783" t="s">
        <v>1797</v>
      </c>
      <c r="C783" s="93">
        <v>40492</v>
      </c>
      <c r="D783" t="s">
        <v>1817</v>
      </c>
      <c r="E783">
        <v>300</v>
      </c>
      <c r="F783" s="256">
        <v>1</v>
      </c>
    </row>
    <row r="784" spans="1:6" x14ac:dyDescent="0.25">
      <c r="A784">
        <v>11</v>
      </c>
      <c r="B784" t="s">
        <v>1797</v>
      </c>
      <c r="C784" s="93">
        <v>40742</v>
      </c>
      <c r="D784" t="s">
        <v>1818</v>
      </c>
      <c r="E784">
        <v>300</v>
      </c>
      <c r="F784" s="256">
        <v>1</v>
      </c>
    </row>
    <row r="785" spans="1:6" x14ac:dyDescent="0.25">
      <c r="A785">
        <v>11</v>
      </c>
      <c r="B785" t="s">
        <v>1797</v>
      </c>
      <c r="C785" s="93">
        <v>40743</v>
      </c>
      <c r="D785" t="s">
        <v>1819</v>
      </c>
      <c r="E785">
        <v>300</v>
      </c>
      <c r="F785" s="256">
        <v>1</v>
      </c>
    </row>
    <row r="786" spans="1:6" x14ac:dyDescent="0.25">
      <c r="A786">
        <v>11</v>
      </c>
      <c r="B786" t="s">
        <v>1820</v>
      </c>
      <c r="C786" s="93">
        <v>10739</v>
      </c>
      <c r="D786" t="s">
        <v>1821</v>
      </c>
      <c r="E786">
        <v>300</v>
      </c>
      <c r="F786" s="256">
        <v>1</v>
      </c>
    </row>
    <row r="787" spans="1:6" x14ac:dyDescent="0.25">
      <c r="A787">
        <v>11</v>
      </c>
      <c r="B787" t="s">
        <v>1820</v>
      </c>
      <c r="C787" s="93">
        <v>10740</v>
      </c>
      <c r="D787" t="s">
        <v>1822</v>
      </c>
      <c r="E787">
        <v>245</v>
      </c>
      <c r="F787" s="256">
        <v>0</v>
      </c>
    </row>
    <row r="788" spans="1:6" x14ac:dyDescent="0.25">
      <c r="A788">
        <v>11</v>
      </c>
      <c r="B788" t="s">
        <v>1820</v>
      </c>
      <c r="C788" s="93">
        <v>11347</v>
      </c>
      <c r="D788" t="s">
        <v>1823</v>
      </c>
      <c r="E788">
        <v>290</v>
      </c>
      <c r="F788" s="256">
        <v>0</v>
      </c>
    </row>
    <row r="789" spans="1:6" x14ac:dyDescent="0.25">
      <c r="A789">
        <v>11</v>
      </c>
      <c r="B789" t="s">
        <v>1820</v>
      </c>
      <c r="C789" s="93">
        <v>11348</v>
      </c>
      <c r="D789" t="s">
        <v>1824</v>
      </c>
      <c r="E789">
        <v>240</v>
      </c>
      <c r="F789" s="256">
        <v>0</v>
      </c>
    </row>
    <row r="790" spans="1:6" x14ac:dyDescent="0.25">
      <c r="A790">
        <v>11</v>
      </c>
      <c r="B790" t="s">
        <v>1820</v>
      </c>
      <c r="C790" s="93">
        <v>11349</v>
      </c>
      <c r="D790" t="s">
        <v>1825</v>
      </c>
      <c r="E790">
        <v>290</v>
      </c>
      <c r="F790" s="256">
        <v>0</v>
      </c>
    </row>
    <row r="791" spans="1:6" x14ac:dyDescent="0.25">
      <c r="A791">
        <v>11</v>
      </c>
      <c r="B791" t="s">
        <v>1820</v>
      </c>
      <c r="C791" s="93">
        <v>11350</v>
      </c>
      <c r="D791" t="s">
        <v>1223</v>
      </c>
      <c r="E791">
        <v>245</v>
      </c>
      <c r="F791" s="256">
        <v>0</v>
      </c>
    </row>
    <row r="792" spans="1:6" x14ac:dyDescent="0.25">
      <c r="A792">
        <v>11</v>
      </c>
      <c r="B792" t="s">
        <v>1820</v>
      </c>
      <c r="C792" s="93">
        <v>11352</v>
      </c>
      <c r="D792" t="s">
        <v>1826</v>
      </c>
      <c r="E792">
        <v>300</v>
      </c>
      <c r="F792" s="256">
        <v>1</v>
      </c>
    </row>
    <row r="793" spans="1:6" x14ac:dyDescent="0.25">
      <c r="A793">
        <v>11</v>
      </c>
      <c r="B793" t="s">
        <v>1820</v>
      </c>
      <c r="C793" s="93">
        <v>11353</v>
      </c>
      <c r="D793" t="s">
        <v>1827</v>
      </c>
      <c r="E793">
        <v>300</v>
      </c>
      <c r="F793" s="256">
        <v>1</v>
      </c>
    </row>
    <row r="794" spans="1:6" x14ac:dyDescent="0.25">
      <c r="A794">
        <v>11</v>
      </c>
      <c r="B794" t="s">
        <v>1820</v>
      </c>
      <c r="C794" s="93">
        <v>11354</v>
      </c>
      <c r="D794" t="s">
        <v>1828</v>
      </c>
      <c r="E794">
        <v>300</v>
      </c>
      <c r="F794" s="256">
        <v>1</v>
      </c>
    </row>
    <row r="795" spans="1:6" x14ac:dyDescent="0.25">
      <c r="A795">
        <v>11</v>
      </c>
      <c r="B795" t="s">
        <v>1829</v>
      </c>
      <c r="C795" s="93">
        <v>10741</v>
      </c>
      <c r="D795" t="s">
        <v>1830</v>
      </c>
      <c r="E795">
        <v>300</v>
      </c>
      <c r="F795" s="256">
        <v>1</v>
      </c>
    </row>
    <row r="796" spans="1:6" x14ac:dyDescent="0.25">
      <c r="A796">
        <v>11</v>
      </c>
      <c r="B796" t="s">
        <v>1829</v>
      </c>
      <c r="C796" s="93">
        <v>11355</v>
      </c>
      <c r="D796" t="s">
        <v>1831</v>
      </c>
      <c r="E796">
        <v>300</v>
      </c>
      <c r="F796" s="256">
        <v>1</v>
      </c>
    </row>
    <row r="797" spans="1:6" x14ac:dyDescent="0.25">
      <c r="A797">
        <v>11</v>
      </c>
      <c r="B797" t="s">
        <v>1829</v>
      </c>
      <c r="C797" s="93">
        <v>11356</v>
      </c>
      <c r="D797" t="s">
        <v>1832</v>
      </c>
      <c r="E797">
        <v>275</v>
      </c>
      <c r="F797" s="256">
        <v>0</v>
      </c>
    </row>
    <row r="798" spans="1:6" x14ac:dyDescent="0.25">
      <c r="A798">
        <v>11</v>
      </c>
      <c r="B798" t="s">
        <v>1833</v>
      </c>
      <c r="C798" s="93">
        <v>10743</v>
      </c>
      <c r="D798" t="s">
        <v>1834</v>
      </c>
      <c r="E798">
        <v>300</v>
      </c>
      <c r="F798" s="256">
        <v>1</v>
      </c>
    </row>
    <row r="799" spans="1:6" x14ac:dyDescent="0.25">
      <c r="A799">
        <v>11</v>
      </c>
      <c r="B799" t="s">
        <v>1833</v>
      </c>
      <c r="C799" s="93">
        <v>11323</v>
      </c>
      <c r="D799" t="s">
        <v>1835</v>
      </c>
      <c r="E799">
        <v>295</v>
      </c>
      <c r="F799" s="256">
        <v>0</v>
      </c>
    </row>
    <row r="800" spans="1:6" x14ac:dyDescent="0.25">
      <c r="A800">
        <v>11</v>
      </c>
      <c r="B800" t="s">
        <v>1833</v>
      </c>
      <c r="C800" s="93">
        <v>11372</v>
      </c>
      <c r="D800" t="s">
        <v>1836</v>
      </c>
      <c r="E800">
        <v>300</v>
      </c>
      <c r="F800" s="256">
        <v>1</v>
      </c>
    </row>
    <row r="801" spans="1:6" x14ac:dyDescent="0.25">
      <c r="A801">
        <v>11</v>
      </c>
      <c r="B801" t="s">
        <v>1833</v>
      </c>
      <c r="C801" s="93">
        <v>11373</v>
      </c>
      <c r="D801" t="s">
        <v>1837</v>
      </c>
      <c r="E801">
        <v>300</v>
      </c>
      <c r="F801" s="256">
        <v>1</v>
      </c>
    </row>
    <row r="802" spans="1:6" x14ac:dyDescent="0.25">
      <c r="A802">
        <v>11</v>
      </c>
      <c r="B802" t="s">
        <v>1833</v>
      </c>
      <c r="C802" s="93">
        <v>11374</v>
      </c>
      <c r="D802" t="s">
        <v>1838</v>
      </c>
      <c r="E802">
        <v>300</v>
      </c>
      <c r="F802" s="256">
        <v>1</v>
      </c>
    </row>
    <row r="803" spans="1:6" x14ac:dyDescent="0.25">
      <c r="A803">
        <v>11</v>
      </c>
      <c r="B803" t="s">
        <v>1839</v>
      </c>
      <c r="C803" s="93">
        <v>10681</v>
      </c>
      <c r="D803" t="s">
        <v>1840</v>
      </c>
      <c r="E803">
        <v>270</v>
      </c>
      <c r="F803" s="256">
        <v>0</v>
      </c>
    </row>
    <row r="804" spans="1:6" x14ac:dyDescent="0.25">
      <c r="A804">
        <v>11</v>
      </c>
      <c r="B804" t="s">
        <v>1839</v>
      </c>
      <c r="C804" s="93">
        <v>10742</v>
      </c>
      <c r="D804" t="s">
        <v>1841</v>
      </c>
      <c r="E804">
        <v>295</v>
      </c>
      <c r="F804" s="256">
        <v>0</v>
      </c>
    </row>
    <row r="805" spans="1:6" x14ac:dyDescent="0.25">
      <c r="A805">
        <v>11</v>
      </c>
      <c r="B805" t="s">
        <v>1839</v>
      </c>
      <c r="C805" s="93">
        <v>11357</v>
      </c>
      <c r="D805" t="s">
        <v>1842</v>
      </c>
      <c r="E805">
        <v>300</v>
      </c>
      <c r="F805" s="256">
        <v>1</v>
      </c>
    </row>
    <row r="806" spans="1:6" x14ac:dyDescent="0.25">
      <c r="A806">
        <v>11</v>
      </c>
      <c r="B806" t="s">
        <v>1839</v>
      </c>
      <c r="C806" s="93">
        <v>11358</v>
      </c>
      <c r="D806" t="s">
        <v>1843</v>
      </c>
      <c r="E806">
        <v>300</v>
      </c>
      <c r="F806" s="256">
        <v>1</v>
      </c>
    </row>
    <row r="807" spans="1:6" x14ac:dyDescent="0.25">
      <c r="A807">
        <v>11</v>
      </c>
      <c r="B807" t="s">
        <v>1839</v>
      </c>
      <c r="C807" s="93">
        <v>11359</v>
      </c>
      <c r="D807" t="s">
        <v>1844</v>
      </c>
      <c r="E807">
        <v>290</v>
      </c>
      <c r="F807" s="256">
        <v>0</v>
      </c>
    </row>
    <row r="808" spans="1:6" x14ac:dyDescent="0.25">
      <c r="A808">
        <v>11</v>
      </c>
      <c r="B808" t="s">
        <v>1839</v>
      </c>
      <c r="C808" s="93">
        <v>11360</v>
      </c>
      <c r="D808" t="s">
        <v>1845</v>
      </c>
      <c r="E808">
        <v>255</v>
      </c>
      <c r="F808" s="256">
        <v>0</v>
      </c>
    </row>
    <row r="809" spans="1:6" x14ac:dyDescent="0.25">
      <c r="A809">
        <v>11</v>
      </c>
      <c r="B809" t="s">
        <v>1839</v>
      </c>
      <c r="C809" s="93">
        <v>11361</v>
      </c>
      <c r="D809" t="s">
        <v>1846</v>
      </c>
      <c r="E809">
        <v>300</v>
      </c>
      <c r="F809" s="256">
        <v>1</v>
      </c>
    </row>
    <row r="810" spans="1:6" x14ac:dyDescent="0.25">
      <c r="A810">
        <v>11</v>
      </c>
      <c r="B810" t="s">
        <v>1839</v>
      </c>
      <c r="C810" s="93">
        <v>11362</v>
      </c>
      <c r="D810" t="s">
        <v>1847</v>
      </c>
      <c r="E810">
        <v>300</v>
      </c>
      <c r="F810" s="256">
        <v>1</v>
      </c>
    </row>
    <row r="811" spans="1:6" x14ac:dyDescent="0.25">
      <c r="A811">
        <v>11</v>
      </c>
      <c r="B811" t="s">
        <v>1839</v>
      </c>
      <c r="C811" s="93">
        <v>11363</v>
      </c>
      <c r="D811" t="s">
        <v>1848</v>
      </c>
      <c r="E811">
        <v>300</v>
      </c>
      <c r="F811" s="256">
        <v>1</v>
      </c>
    </row>
    <row r="812" spans="1:6" x14ac:dyDescent="0.25">
      <c r="A812">
        <v>11</v>
      </c>
      <c r="B812" t="s">
        <v>1839</v>
      </c>
      <c r="C812" s="93">
        <v>11364</v>
      </c>
      <c r="D812" t="s">
        <v>1849</v>
      </c>
      <c r="E812">
        <v>300</v>
      </c>
      <c r="F812" s="256">
        <v>1</v>
      </c>
    </row>
    <row r="813" spans="1:6" x14ac:dyDescent="0.25">
      <c r="A813">
        <v>11</v>
      </c>
      <c r="B813" t="s">
        <v>1839</v>
      </c>
      <c r="C813" s="93">
        <v>11365</v>
      </c>
      <c r="D813" t="s">
        <v>1850</v>
      </c>
      <c r="E813">
        <v>0</v>
      </c>
      <c r="F813" s="256">
        <v>0</v>
      </c>
    </row>
    <row r="814" spans="1:6" x14ac:dyDescent="0.25">
      <c r="A814">
        <v>11</v>
      </c>
      <c r="B814" t="s">
        <v>1839</v>
      </c>
      <c r="C814" s="93">
        <v>11366</v>
      </c>
      <c r="D814" t="s">
        <v>1851</v>
      </c>
      <c r="E814">
        <v>300</v>
      </c>
      <c r="F814" s="256">
        <v>1</v>
      </c>
    </row>
    <row r="815" spans="1:6" x14ac:dyDescent="0.25">
      <c r="A815">
        <v>11</v>
      </c>
      <c r="B815" t="s">
        <v>1839</v>
      </c>
      <c r="C815" s="93">
        <v>11367</v>
      </c>
      <c r="D815" t="s">
        <v>1852</v>
      </c>
      <c r="E815">
        <v>300</v>
      </c>
      <c r="F815" s="256">
        <v>1</v>
      </c>
    </row>
    <row r="816" spans="1:6" x14ac:dyDescent="0.25">
      <c r="A816">
        <v>11</v>
      </c>
      <c r="B816" t="s">
        <v>1839</v>
      </c>
      <c r="C816" s="93">
        <v>11368</v>
      </c>
      <c r="D816" t="s">
        <v>1853</v>
      </c>
      <c r="E816">
        <v>300</v>
      </c>
      <c r="F816" s="256">
        <v>1</v>
      </c>
    </row>
    <row r="817" spans="1:6" x14ac:dyDescent="0.25">
      <c r="A817">
        <v>11</v>
      </c>
      <c r="B817" t="s">
        <v>1839</v>
      </c>
      <c r="C817" s="93">
        <v>11369</v>
      </c>
      <c r="D817" t="s">
        <v>1854</v>
      </c>
      <c r="E817">
        <v>300</v>
      </c>
      <c r="F817" s="256">
        <v>1</v>
      </c>
    </row>
    <row r="818" spans="1:6" x14ac:dyDescent="0.25">
      <c r="A818">
        <v>11</v>
      </c>
      <c r="B818" t="s">
        <v>1839</v>
      </c>
      <c r="C818" s="93">
        <v>11370</v>
      </c>
      <c r="D818" t="s">
        <v>1855</v>
      </c>
      <c r="E818">
        <v>300</v>
      </c>
      <c r="F818" s="256">
        <v>1</v>
      </c>
    </row>
    <row r="819" spans="1:6" x14ac:dyDescent="0.25">
      <c r="A819">
        <v>11</v>
      </c>
      <c r="B819" t="s">
        <v>1839</v>
      </c>
      <c r="C819" s="93">
        <v>11371</v>
      </c>
      <c r="D819" t="s">
        <v>1856</v>
      </c>
      <c r="E819">
        <v>300</v>
      </c>
      <c r="F819" s="256">
        <v>1</v>
      </c>
    </row>
    <row r="820" spans="1:6" x14ac:dyDescent="0.25">
      <c r="A820">
        <v>11</v>
      </c>
      <c r="B820" t="s">
        <v>1839</v>
      </c>
      <c r="C820" s="93">
        <v>11459</v>
      </c>
      <c r="D820" t="s">
        <v>1857</v>
      </c>
      <c r="E820">
        <v>300</v>
      </c>
      <c r="F820" s="256">
        <v>1</v>
      </c>
    </row>
    <row r="821" spans="1:6" x14ac:dyDescent="0.25">
      <c r="A821">
        <v>11</v>
      </c>
      <c r="B821" t="s">
        <v>1839</v>
      </c>
      <c r="C821" s="93">
        <v>11654</v>
      </c>
      <c r="D821" t="s">
        <v>1858</v>
      </c>
      <c r="E821">
        <v>255</v>
      </c>
      <c r="F821" s="256">
        <v>0</v>
      </c>
    </row>
    <row r="822" spans="1:6" x14ac:dyDescent="0.25">
      <c r="A822">
        <v>11</v>
      </c>
      <c r="B822" t="s">
        <v>1839</v>
      </c>
      <c r="C822" s="93">
        <v>14138</v>
      </c>
      <c r="D822" t="s">
        <v>1859</v>
      </c>
      <c r="E822">
        <v>300</v>
      </c>
      <c r="F822" s="256">
        <v>1</v>
      </c>
    </row>
    <row r="823" spans="1:6" x14ac:dyDescent="0.25">
      <c r="A823">
        <v>12</v>
      </c>
      <c r="B823" t="s">
        <v>1860</v>
      </c>
      <c r="C823" s="93">
        <v>10683</v>
      </c>
      <c r="D823" t="s">
        <v>1861</v>
      </c>
      <c r="E823">
        <v>300</v>
      </c>
      <c r="F823" s="256">
        <v>1</v>
      </c>
    </row>
    <row r="824" spans="1:6" x14ac:dyDescent="0.25">
      <c r="A824">
        <v>12</v>
      </c>
      <c r="B824" t="s">
        <v>1860</v>
      </c>
      <c r="C824" s="93">
        <v>11407</v>
      </c>
      <c r="D824" t="s">
        <v>1862</v>
      </c>
      <c r="E824">
        <v>300</v>
      </c>
      <c r="F824" s="256">
        <v>1</v>
      </c>
    </row>
    <row r="825" spans="1:6" x14ac:dyDescent="0.25">
      <c r="A825">
        <v>12</v>
      </c>
      <c r="B825" t="s">
        <v>1860</v>
      </c>
      <c r="C825" s="93">
        <v>11408</v>
      </c>
      <c r="D825" t="s">
        <v>1863</v>
      </c>
      <c r="E825">
        <v>300</v>
      </c>
      <c r="F825" s="256">
        <v>1</v>
      </c>
    </row>
    <row r="826" spans="1:6" x14ac:dyDescent="0.25">
      <c r="A826">
        <v>12</v>
      </c>
      <c r="B826" t="s">
        <v>1860</v>
      </c>
      <c r="C826" s="93">
        <v>11409</v>
      </c>
      <c r="D826" t="s">
        <v>1864</v>
      </c>
      <c r="E826">
        <v>300</v>
      </c>
      <c r="F826" s="256">
        <v>1</v>
      </c>
    </row>
    <row r="827" spans="1:6" x14ac:dyDescent="0.25">
      <c r="A827">
        <v>12</v>
      </c>
      <c r="B827" t="s">
        <v>1860</v>
      </c>
      <c r="C827" s="93">
        <v>11410</v>
      </c>
      <c r="D827" t="s">
        <v>1865</v>
      </c>
      <c r="E827">
        <v>300</v>
      </c>
      <c r="F827" s="256">
        <v>1</v>
      </c>
    </row>
    <row r="828" spans="1:6" x14ac:dyDescent="0.25">
      <c r="A828">
        <v>12</v>
      </c>
      <c r="B828" t="s">
        <v>1860</v>
      </c>
      <c r="C828" s="93">
        <v>11411</v>
      </c>
      <c r="D828" t="s">
        <v>1866</v>
      </c>
      <c r="E828">
        <v>300</v>
      </c>
      <c r="F828" s="256">
        <v>1</v>
      </c>
    </row>
    <row r="829" spans="1:6" x14ac:dyDescent="0.25">
      <c r="A829">
        <v>12</v>
      </c>
      <c r="B829" t="s">
        <v>1860</v>
      </c>
      <c r="C829" s="93">
        <v>11412</v>
      </c>
      <c r="D829" t="s">
        <v>1867</v>
      </c>
      <c r="E829">
        <v>300</v>
      </c>
      <c r="F829" s="256">
        <v>1</v>
      </c>
    </row>
    <row r="830" spans="1:6" x14ac:dyDescent="0.25">
      <c r="A830">
        <v>12</v>
      </c>
      <c r="B830" t="s">
        <v>1860</v>
      </c>
      <c r="C830" s="93">
        <v>11413</v>
      </c>
      <c r="D830" t="s">
        <v>1868</v>
      </c>
      <c r="E830">
        <v>300</v>
      </c>
      <c r="F830" s="256">
        <v>1</v>
      </c>
    </row>
    <row r="831" spans="1:6" x14ac:dyDescent="0.25">
      <c r="A831">
        <v>12</v>
      </c>
      <c r="B831" t="s">
        <v>1860</v>
      </c>
      <c r="C831" s="93">
        <v>14139</v>
      </c>
      <c r="D831" t="s">
        <v>1869</v>
      </c>
      <c r="E831">
        <v>300</v>
      </c>
      <c r="F831" s="256">
        <v>1</v>
      </c>
    </row>
    <row r="832" spans="1:6" x14ac:dyDescent="0.25">
      <c r="A832">
        <v>12</v>
      </c>
      <c r="B832" t="s">
        <v>1860</v>
      </c>
      <c r="C832" s="93">
        <v>28817</v>
      </c>
      <c r="D832" t="s">
        <v>1870</v>
      </c>
      <c r="E832">
        <v>300</v>
      </c>
      <c r="F832" s="256">
        <v>1</v>
      </c>
    </row>
    <row r="833" spans="1:6" x14ac:dyDescent="0.25">
      <c r="A833">
        <v>12</v>
      </c>
      <c r="B833" t="s">
        <v>1871</v>
      </c>
      <c r="C833" s="93">
        <v>10750</v>
      </c>
      <c r="D833" t="s">
        <v>1872</v>
      </c>
      <c r="E833">
        <v>300</v>
      </c>
      <c r="F833" s="256">
        <v>1</v>
      </c>
    </row>
    <row r="834" spans="1:6" x14ac:dyDescent="0.25">
      <c r="A834">
        <v>12</v>
      </c>
      <c r="B834" t="s">
        <v>1871</v>
      </c>
      <c r="C834" s="93">
        <v>10751</v>
      </c>
      <c r="D834" t="s">
        <v>1873</v>
      </c>
      <c r="E834">
        <v>300</v>
      </c>
      <c r="F834" s="256">
        <v>1</v>
      </c>
    </row>
    <row r="835" spans="1:6" x14ac:dyDescent="0.25">
      <c r="A835">
        <v>12</v>
      </c>
      <c r="B835" t="s">
        <v>1871</v>
      </c>
      <c r="C835" s="93">
        <v>11435</v>
      </c>
      <c r="D835" t="s">
        <v>1874</v>
      </c>
      <c r="E835">
        <v>285</v>
      </c>
      <c r="F835" s="256">
        <v>0</v>
      </c>
    </row>
    <row r="836" spans="1:6" x14ac:dyDescent="0.25">
      <c r="A836">
        <v>12</v>
      </c>
      <c r="B836" t="s">
        <v>1871</v>
      </c>
      <c r="C836" s="93">
        <v>11436</v>
      </c>
      <c r="D836" t="s">
        <v>1875</v>
      </c>
      <c r="E836">
        <v>300</v>
      </c>
      <c r="F836" s="256">
        <v>1</v>
      </c>
    </row>
    <row r="837" spans="1:6" x14ac:dyDescent="0.25">
      <c r="A837">
        <v>12</v>
      </c>
      <c r="B837" t="s">
        <v>1871</v>
      </c>
      <c r="C837" s="93">
        <v>11437</v>
      </c>
      <c r="D837" t="s">
        <v>1876</v>
      </c>
      <c r="E837">
        <v>300</v>
      </c>
      <c r="F837" s="256">
        <v>1</v>
      </c>
    </row>
    <row r="838" spans="1:6" x14ac:dyDescent="0.25">
      <c r="A838">
        <v>12</v>
      </c>
      <c r="B838" t="s">
        <v>1871</v>
      </c>
      <c r="C838" s="93">
        <v>11438</v>
      </c>
      <c r="D838" t="s">
        <v>1877</v>
      </c>
      <c r="E838">
        <v>300</v>
      </c>
      <c r="F838" s="256">
        <v>1</v>
      </c>
    </row>
    <row r="839" spans="1:6" x14ac:dyDescent="0.25">
      <c r="A839">
        <v>12</v>
      </c>
      <c r="B839" t="s">
        <v>1871</v>
      </c>
      <c r="C839" s="93">
        <v>11439</v>
      </c>
      <c r="D839" t="s">
        <v>1878</v>
      </c>
      <c r="E839">
        <v>300</v>
      </c>
      <c r="F839" s="256">
        <v>1</v>
      </c>
    </row>
    <row r="840" spans="1:6" x14ac:dyDescent="0.25">
      <c r="A840">
        <v>12</v>
      </c>
      <c r="B840" t="s">
        <v>1871</v>
      </c>
      <c r="C840" s="93">
        <v>11440</v>
      </c>
      <c r="D840" t="s">
        <v>1879</v>
      </c>
      <c r="E840">
        <v>300</v>
      </c>
      <c r="F840" s="256">
        <v>1</v>
      </c>
    </row>
    <row r="841" spans="1:6" x14ac:dyDescent="0.25">
      <c r="A841">
        <v>12</v>
      </c>
      <c r="B841" t="s">
        <v>1871</v>
      </c>
      <c r="C841" s="93">
        <v>11441</v>
      </c>
      <c r="D841" t="s">
        <v>1880</v>
      </c>
      <c r="E841">
        <v>300</v>
      </c>
      <c r="F841" s="256">
        <v>1</v>
      </c>
    </row>
    <row r="842" spans="1:6" x14ac:dyDescent="0.25">
      <c r="A842">
        <v>12</v>
      </c>
      <c r="B842" t="s">
        <v>1871</v>
      </c>
      <c r="C842" s="93">
        <v>11442</v>
      </c>
      <c r="D842" t="s">
        <v>1881</v>
      </c>
      <c r="E842">
        <v>300</v>
      </c>
      <c r="F842" s="256">
        <v>1</v>
      </c>
    </row>
    <row r="843" spans="1:6" x14ac:dyDescent="0.25">
      <c r="A843">
        <v>12</v>
      </c>
      <c r="B843" t="s">
        <v>1871</v>
      </c>
      <c r="C843" s="93">
        <v>13818</v>
      </c>
      <c r="D843" t="s">
        <v>1882</v>
      </c>
      <c r="E843">
        <v>300</v>
      </c>
      <c r="F843" s="256">
        <v>1</v>
      </c>
    </row>
    <row r="844" spans="1:6" x14ac:dyDescent="0.25">
      <c r="A844">
        <v>12</v>
      </c>
      <c r="B844" t="s">
        <v>1871</v>
      </c>
      <c r="C844" s="93">
        <v>15010</v>
      </c>
      <c r="D844" t="s">
        <v>1883</v>
      </c>
      <c r="E844">
        <v>300</v>
      </c>
      <c r="F844" s="256">
        <v>1</v>
      </c>
    </row>
    <row r="845" spans="1:6" x14ac:dyDescent="0.25">
      <c r="A845">
        <v>12</v>
      </c>
      <c r="B845" t="s">
        <v>1871</v>
      </c>
      <c r="C845" s="93">
        <v>23771</v>
      </c>
      <c r="D845" t="s">
        <v>1884</v>
      </c>
      <c r="E845">
        <v>300</v>
      </c>
      <c r="F845" s="256">
        <v>1</v>
      </c>
    </row>
    <row r="846" spans="1:6" x14ac:dyDescent="0.25">
      <c r="A846">
        <v>12</v>
      </c>
      <c r="B846" t="s">
        <v>1885</v>
      </c>
      <c r="C846" s="93">
        <v>10748</v>
      </c>
      <c r="D846" t="s">
        <v>1886</v>
      </c>
      <c r="E846">
        <v>300</v>
      </c>
      <c r="F846" s="256">
        <v>1</v>
      </c>
    </row>
    <row r="847" spans="1:6" x14ac:dyDescent="0.25">
      <c r="A847">
        <v>12</v>
      </c>
      <c r="B847" t="s">
        <v>1885</v>
      </c>
      <c r="C847" s="93">
        <v>11423</v>
      </c>
      <c r="D847" t="s">
        <v>1887</v>
      </c>
      <c r="E847">
        <v>300</v>
      </c>
      <c r="F847" s="256">
        <v>1</v>
      </c>
    </row>
    <row r="848" spans="1:6" x14ac:dyDescent="0.25">
      <c r="A848">
        <v>12</v>
      </c>
      <c r="B848" t="s">
        <v>1885</v>
      </c>
      <c r="C848" s="93">
        <v>11424</v>
      </c>
      <c r="D848" t="s">
        <v>1888</v>
      </c>
      <c r="E848">
        <v>300</v>
      </c>
      <c r="F848" s="256">
        <v>1</v>
      </c>
    </row>
    <row r="849" spans="1:6" x14ac:dyDescent="0.25">
      <c r="A849">
        <v>12</v>
      </c>
      <c r="B849" t="s">
        <v>1885</v>
      </c>
      <c r="C849" s="93">
        <v>11425</v>
      </c>
      <c r="D849" t="s">
        <v>1889</v>
      </c>
      <c r="E849">
        <v>300</v>
      </c>
      <c r="F849" s="256">
        <v>1</v>
      </c>
    </row>
    <row r="850" spans="1:6" x14ac:dyDescent="0.25">
      <c r="A850">
        <v>12</v>
      </c>
      <c r="B850" t="s">
        <v>1885</v>
      </c>
      <c r="C850" s="93">
        <v>11426</v>
      </c>
      <c r="D850" t="s">
        <v>1890</v>
      </c>
      <c r="E850">
        <v>300</v>
      </c>
      <c r="F850" s="256">
        <v>1</v>
      </c>
    </row>
    <row r="851" spans="1:6" x14ac:dyDescent="0.25">
      <c r="A851">
        <v>12</v>
      </c>
      <c r="B851" t="s">
        <v>1885</v>
      </c>
      <c r="C851" s="93">
        <v>11427</v>
      </c>
      <c r="D851" t="s">
        <v>1891</v>
      </c>
      <c r="E851">
        <v>300</v>
      </c>
      <c r="F851" s="256">
        <v>1</v>
      </c>
    </row>
    <row r="852" spans="1:6" x14ac:dyDescent="0.25">
      <c r="A852">
        <v>12</v>
      </c>
      <c r="B852" t="s">
        <v>1885</v>
      </c>
      <c r="C852" s="93">
        <v>11428</v>
      </c>
      <c r="D852" t="s">
        <v>1892</v>
      </c>
      <c r="E852">
        <v>290</v>
      </c>
      <c r="F852" s="256">
        <v>0</v>
      </c>
    </row>
    <row r="853" spans="1:6" x14ac:dyDescent="0.25">
      <c r="A853">
        <v>12</v>
      </c>
      <c r="B853" t="s">
        <v>1885</v>
      </c>
      <c r="C853" s="93">
        <v>11429</v>
      </c>
      <c r="D853" t="s">
        <v>1893</v>
      </c>
      <c r="E853">
        <v>300</v>
      </c>
      <c r="F853" s="256">
        <v>1</v>
      </c>
    </row>
    <row r="854" spans="1:6" x14ac:dyDescent="0.25">
      <c r="A854">
        <v>12</v>
      </c>
      <c r="B854" t="s">
        <v>1885</v>
      </c>
      <c r="C854" s="93">
        <v>11430</v>
      </c>
      <c r="D854" t="s">
        <v>1894</v>
      </c>
      <c r="E854">
        <v>300</v>
      </c>
      <c r="F854" s="256">
        <v>1</v>
      </c>
    </row>
    <row r="855" spans="1:6" x14ac:dyDescent="0.25">
      <c r="A855">
        <v>12</v>
      </c>
      <c r="B855" t="s">
        <v>1885</v>
      </c>
      <c r="C855" s="93">
        <v>11431</v>
      </c>
      <c r="D855" t="s">
        <v>1895</v>
      </c>
      <c r="E855">
        <v>300</v>
      </c>
      <c r="F855" s="256">
        <v>1</v>
      </c>
    </row>
    <row r="856" spans="1:6" x14ac:dyDescent="0.25">
      <c r="A856">
        <v>12</v>
      </c>
      <c r="B856" t="s">
        <v>1885</v>
      </c>
      <c r="C856" s="93">
        <v>11460</v>
      </c>
      <c r="D856" t="s">
        <v>1896</v>
      </c>
      <c r="E856">
        <v>300</v>
      </c>
      <c r="F856" s="256">
        <v>1</v>
      </c>
    </row>
    <row r="857" spans="1:6" x14ac:dyDescent="0.25">
      <c r="A857">
        <v>12</v>
      </c>
      <c r="B857" t="s">
        <v>1885</v>
      </c>
      <c r="C857" s="93">
        <v>11464</v>
      </c>
      <c r="D857" t="s">
        <v>1897</v>
      </c>
      <c r="E857">
        <v>300</v>
      </c>
      <c r="F857" s="256">
        <v>1</v>
      </c>
    </row>
    <row r="858" spans="1:6" x14ac:dyDescent="0.25">
      <c r="A858">
        <v>12</v>
      </c>
      <c r="B858" t="s">
        <v>1898</v>
      </c>
      <c r="C858" s="93">
        <v>10747</v>
      </c>
      <c r="D858" t="s">
        <v>1899</v>
      </c>
      <c r="E858">
        <v>300</v>
      </c>
      <c r="F858" s="256">
        <v>1</v>
      </c>
    </row>
    <row r="859" spans="1:6" x14ac:dyDescent="0.25">
      <c r="A859">
        <v>12</v>
      </c>
      <c r="B859" t="s">
        <v>1898</v>
      </c>
      <c r="C859" s="93">
        <v>11414</v>
      </c>
      <c r="D859" t="s">
        <v>1900</v>
      </c>
      <c r="E859">
        <v>300</v>
      </c>
      <c r="F859" s="256">
        <v>1</v>
      </c>
    </row>
    <row r="860" spans="1:6" x14ac:dyDescent="0.25">
      <c r="A860">
        <v>12</v>
      </c>
      <c r="B860" t="s">
        <v>1898</v>
      </c>
      <c r="C860" s="93">
        <v>11415</v>
      </c>
      <c r="D860" t="s">
        <v>1901</v>
      </c>
      <c r="E860">
        <v>300</v>
      </c>
      <c r="F860" s="256">
        <v>1</v>
      </c>
    </row>
    <row r="861" spans="1:6" x14ac:dyDescent="0.25">
      <c r="A861">
        <v>12</v>
      </c>
      <c r="B861" t="s">
        <v>1898</v>
      </c>
      <c r="C861" s="93">
        <v>11416</v>
      </c>
      <c r="D861" t="s">
        <v>1902</v>
      </c>
      <c r="E861">
        <v>300</v>
      </c>
      <c r="F861" s="256">
        <v>1</v>
      </c>
    </row>
    <row r="862" spans="1:6" x14ac:dyDescent="0.25">
      <c r="A862">
        <v>12</v>
      </c>
      <c r="B862" t="s">
        <v>1898</v>
      </c>
      <c r="C862" s="93">
        <v>11417</v>
      </c>
      <c r="D862" t="s">
        <v>1903</v>
      </c>
      <c r="E862">
        <v>300</v>
      </c>
      <c r="F862" s="256">
        <v>1</v>
      </c>
    </row>
    <row r="863" spans="1:6" x14ac:dyDescent="0.25">
      <c r="A863">
        <v>12</v>
      </c>
      <c r="B863" t="s">
        <v>1898</v>
      </c>
      <c r="C863" s="93">
        <v>11418</v>
      </c>
      <c r="D863" t="s">
        <v>1904</v>
      </c>
      <c r="E863">
        <v>300</v>
      </c>
      <c r="F863" s="256">
        <v>1</v>
      </c>
    </row>
    <row r="864" spans="1:6" x14ac:dyDescent="0.25">
      <c r="A864">
        <v>12</v>
      </c>
      <c r="B864" t="s">
        <v>1898</v>
      </c>
      <c r="C864" s="93">
        <v>11419</v>
      </c>
      <c r="D864" t="s">
        <v>1905</v>
      </c>
      <c r="E864">
        <v>300</v>
      </c>
      <c r="F864" s="256">
        <v>1</v>
      </c>
    </row>
    <row r="865" spans="1:6" x14ac:dyDescent="0.25">
      <c r="A865">
        <v>12</v>
      </c>
      <c r="B865" t="s">
        <v>1898</v>
      </c>
      <c r="C865" s="93">
        <v>11420</v>
      </c>
      <c r="D865" t="s">
        <v>1906</v>
      </c>
      <c r="E865">
        <v>300</v>
      </c>
      <c r="F865" s="256">
        <v>1</v>
      </c>
    </row>
    <row r="866" spans="1:6" x14ac:dyDescent="0.25">
      <c r="A866">
        <v>12</v>
      </c>
      <c r="B866" t="s">
        <v>1898</v>
      </c>
      <c r="C866" s="93">
        <v>11421</v>
      </c>
      <c r="D866" t="s">
        <v>1907</v>
      </c>
      <c r="E866">
        <v>285</v>
      </c>
      <c r="F866" s="256">
        <v>0</v>
      </c>
    </row>
    <row r="867" spans="1:6" x14ac:dyDescent="0.25">
      <c r="A867">
        <v>12</v>
      </c>
      <c r="B867" t="s">
        <v>1898</v>
      </c>
      <c r="C867" s="93">
        <v>11422</v>
      </c>
      <c r="D867" t="s">
        <v>1908</v>
      </c>
      <c r="E867">
        <v>300</v>
      </c>
      <c r="F867" s="256">
        <v>1</v>
      </c>
    </row>
    <row r="868" spans="1:6" x14ac:dyDescent="0.25">
      <c r="A868">
        <v>12</v>
      </c>
      <c r="B868" t="s">
        <v>1898</v>
      </c>
      <c r="C868" s="93">
        <v>24673</v>
      </c>
      <c r="D868" t="s">
        <v>1909</v>
      </c>
      <c r="E868">
        <v>300</v>
      </c>
      <c r="F868" s="256">
        <v>1</v>
      </c>
    </row>
    <row r="869" spans="1:6" x14ac:dyDescent="0.25">
      <c r="A869">
        <v>12</v>
      </c>
      <c r="B869" t="s">
        <v>1910</v>
      </c>
      <c r="C869" s="93">
        <v>10684</v>
      </c>
      <c r="D869" t="s">
        <v>1911</v>
      </c>
      <c r="E869">
        <v>300</v>
      </c>
      <c r="F869" s="256">
        <v>1</v>
      </c>
    </row>
    <row r="870" spans="1:6" x14ac:dyDescent="0.25">
      <c r="A870">
        <v>12</v>
      </c>
      <c r="B870" t="s">
        <v>1910</v>
      </c>
      <c r="C870" s="93">
        <v>10749</v>
      </c>
      <c r="D870" t="s">
        <v>1912</v>
      </c>
      <c r="E870">
        <v>300</v>
      </c>
      <c r="F870" s="256">
        <v>1</v>
      </c>
    </row>
    <row r="871" spans="1:6" x14ac:dyDescent="0.25">
      <c r="A871">
        <v>12</v>
      </c>
      <c r="B871" t="s">
        <v>1910</v>
      </c>
      <c r="C871" s="93">
        <v>11432</v>
      </c>
      <c r="D871" t="s">
        <v>1913</v>
      </c>
      <c r="E871">
        <v>300</v>
      </c>
      <c r="F871" s="256">
        <v>1</v>
      </c>
    </row>
    <row r="872" spans="1:6" x14ac:dyDescent="0.25">
      <c r="A872">
        <v>12</v>
      </c>
      <c r="B872" t="s">
        <v>1910</v>
      </c>
      <c r="C872" s="93">
        <v>11433</v>
      </c>
      <c r="D872" t="s">
        <v>1914</v>
      </c>
      <c r="E872">
        <v>300</v>
      </c>
      <c r="F872" s="256">
        <v>1</v>
      </c>
    </row>
    <row r="873" spans="1:6" x14ac:dyDescent="0.25">
      <c r="A873">
        <v>12</v>
      </c>
      <c r="B873" t="s">
        <v>1910</v>
      </c>
      <c r="C873" s="93">
        <v>11434</v>
      </c>
      <c r="D873" t="s">
        <v>1915</v>
      </c>
      <c r="E873">
        <v>300</v>
      </c>
      <c r="F873" s="256">
        <v>1</v>
      </c>
    </row>
    <row r="874" spans="1:6" x14ac:dyDescent="0.25">
      <c r="A874">
        <v>12</v>
      </c>
      <c r="B874" t="s">
        <v>1910</v>
      </c>
      <c r="C874" s="93">
        <v>11461</v>
      </c>
      <c r="D874" t="s">
        <v>1916</v>
      </c>
      <c r="E874">
        <v>300</v>
      </c>
      <c r="F874" s="256">
        <v>1</v>
      </c>
    </row>
    <row r="875" spans="1:6" x14ac:dyDescent="0.25">
      <c r="A875">
        <v>12</v>
      </c>
      <c r="B875" t="s">
        <v>1910</v>
      </c>
      <c r="C875" s="93">
        <v>13806</v>
      </c>
      <c r="D875" t="s">
        <v>1917</v>
      </c>
      <c r="E875">
        <v>300</v>
      </c>
      <c r="F875" s="256">
        <v>1</v>
      </c>
    </row>
    <row r="876" spans="1:6" x14ac:dyDescent="0.25">
      <c r="A876">
        <v>12</v>
      </c>
      <c r="B876" t="s">
        <v>1910</v>
      </c>
      <c r="C876" s="93">
        <v>24689</v>
      </c>
      <c r="D876" t="s">
        <v>1918</v>
      </c>
      <c r="E876">
        <v>300</v>
      </c>
      <c r="F876" s="256">
        <v>1</v>
      </c>
    </row>
    <row r="877" spans="1:6" x14ac:dyDescent="0.25">
      <c r="A877">
        <v>12</v>
      </c>
      <c r="B877" t="s">
        <v>1919</v>
      </c>
      <c r="C877" s="93">
        <v>10682</v>
      </c>
      <c r="D877" t="s">
        <v>1920</v>
      </c>
      <c r="E877">
        <v>300</v>
      </c>
      <c r="F877" s="256">
        <v>1</v>
      </c>
    </row>
    <row r="878" spans="1:6" x14ac:dyDescent="0.25">
      <c r="A878">
        <v>12</v>
      </c>
      <c r="B878" t="s">
        <v>1919</v>
      </c>
      <c r="C878" s="93">
        <v>10745</v>
      </c>
      <c r="D878" t="s">
        <v>1921</v>
      </c>
      <c r="E878">
        <v>300</v>
      </c>
      <c r="F878" s="256">
        <v>1</v>
      </c>
    </row>
    <row r="879" spans="1:6" x14ac:dyDescent="0.25">
      <c r="A879">
        <v>12</v>
      </c>
      <c r="B879" t="s">
        <v>1919</v>
      </c>
      <c r="C879" s="93">
        <v>11386</v>
      </c>
      <c r="D879" t="s">
        <v>1922</v>
      </c>
      <c r="E879">
        <v>300</v>
      </c>
      <c r="F879" s="256">
        <v>1</v>
      </c>
    </row>
    <row r="880" spans="1:6" x14ac:dyDescent="0.25">
      <c r="A880">
        <v>12</v>
      </c>
      <c r="B880" t="s">
        <v>1919</v>
      </c>
      <c r="C880" s="93">
        <v>11387</v>
      </c>
      <c r="D880" t="s">
        <v>1923</v>
      </c>
      <c r="E880">
        <v>300</v>
      </c>
      <c r="F880" s="256">
        <v>1</v>
      </c>
    </row>
    <row r="881" spans="1:6" x14ac:dyDescent="0.25">
      <c r="A881">
        <v>12</v>
      </c>
      <c r="B881" t="s">
        <v>1919</v>
      </c>
      <c r="C881" s="93">
        <v>11388</v>
      </c>
      <c r="D881" t="s">
        <v>1924</v>
      </c>
      <c r="E881">
        <v>300</v>
      </c>
      <c r="F881" s="256">
        <v>1</v>
      </c>
    </row>
    <row r="882" spans="1:6" x14ac:dyDescent="0.25">
      <c r="A882">
        <v>12</v>
      </c>
      <c r="B882" t="s">
        <v>1919</v>
      </c>
      <c r="C882" s="93">
        <v>11390</v>
      </c>
      <c r="D882" t="s">
        <v>1925</v>
      </c>
      <c r="E882">
        <v>300</v>
      </c>
      <c r="F882" s="256">
        <v>1</v>
      </c>
    </row>
    <row r="883" spans="1:6" x14ac:dyDescent="0.25">
      <c r="A883">
        <v>12</v>
      </c>
      <c r="B883" t="s">
        <v>1919</v>
      </c>
      <c r="C883" s="93">
        <v>11391</v>
      </c>
      <c r="D883" t="s">
        <v>1926</v>
      </c>
      <c r="E883">
        <v>300</v>
      </c>
      <c r="F883" s="256">
        <v>1</v>
      </c>
    </row>
    <row r="884" spans="1:6" x14ac:dyDescent="0.25">
      <c r="A884">
        <v>12</v>
      </c>
      <c r="B884" t="s">
        <v>1919</v>
      </c>
      <c r="C884" s="93">
        <v>11392</v>
      </c>
      <c r="D884" t="s">
        <v>1927</v>
      </c>
      <c r="E884">
        <v>300</v>
      </c>
      <c r="F884" s="256">
        <v>1</v>
      </c>
    </row>
    <row r="885" spans="1:6" x14ac:dyDescent="0.25">
      <c r="A885">
        <v>12</v>
      </c>
      <c r="B885" t="s">
        <v>1919</v>
      </c>
      <c r="C885" s="93">
        <v>11393</v>
      </c>
      <c r="D885" t="s">
        <v>1928</v>
      </c>
      <c r="E885">
        <v>300</v>
      </c>
      <c r="F885" s="256">
        <v>1</v>
      </c>
    </row>
    <row r="886" spans="1:6" x14ac:dyDescent="0.25">
      <c r="A886">
        <v>12</v>
      </c>
      <c r="B886" t="s">
        <v>1919</v>
      </c>
      <c r="C886" s="93">
        <v>11394</v>
      </c>
      <c r="D886" t="s">
        <v>1929</v>
      </c>
      <c r="E886">
        <v>300</v>
      </c>
      <c r="F886" s="256">
        <v>1</v>
      </c>
    </row>
    <row r="887" spans="1:6" x14ac:dyDescent="0.25">
      <c r="A887">
        <v>12</v>
      </c>
      <c r="B887" t="s">
        <v>1919</v>
      </c>
      <c r="C887" s="93">
        <v>11395</v>
      </c>
      <c r="D887" t="s">
        <v>1930</v>
      </c>
      <c r="E887">
        <v>300</v>
      </c>
      <c r="F887" s="256">
        <v>1</v>
      </c>
    </row>
    <row r="888" spans="1:6" x14ac:dyDescent="0.25">
      <c r="A888">
        <v>12</v>
      </c>
      <c r="B888" t="s">
        <v>1919</v>
      </c>
      <c r="C888" s="93">
        <v>11396</v>
      </c>
      <c r="D888" t="s">
        <v>1931</v>
      </c>
      <c r="E888">
        <v>300</v>
      </c>
      <c r="F888" s="256">
        <v>1</v>
      </c>
    </row>
    <row r="889" spans="1:6" x14ac:dyDescent="0.25">
      <c r="A889">
        <v>12</v>
      </c>
      <c r="B889" t="s">
        <v>1919</v>
      </c>
      <c r="C889" s="93">
        <v>11397</v>
      </c>
      <c r="D889" t="s">
        <v>1932</v>
      </c>
      <c r="E889">
        <v>300</v>
      </c>
      <c r="F889" s="256">
        <v>1</v>
      </c>
    </row>
    <row r="890" spans="1:6" x14ac:dyDescent="0.25">
      <c r="A890">
        <v>12</v>
      </c>
      <c r="B890" t="s">
        <v>1919</v>
      </c>
      <c r="C890" s="93">
        <v>11398</v>
      </c>
      <c r="D890" t="s">
        <v>1933</v>
      </c>
      <c r="E890">
        <v>290</v>
      </c>
      <c r="F890" s="256">
        <v>0</v>
      </c>
    </row>
    <row r="891" spans="1:6" x14ac:dyDescent="0.25">
      <c r="A891">
        <v>12</v>
      </c>
      <c r="B891" t="s">
        <v>1919</v>
      </c>
      <c r="C891" s="93">
        <v>11399</v>
      </c>
      <c r="D891" t="s">
        <v>1934</v>
      </c>
      <c r="E891">
        <v>300</v>
      </c>
      <c r="F891" s="256">
        <v>1</v>
      </c>
    </row>
    <row r="892" spans="1:6" x14ac:dyDescent="0.25">
      <c r="A892">
        <v>12</v>
      </c>
      <c r="B892" t="s">
        <v>1919</v>
      </c>
      <c r="C892" s="93">
        <v>11400</v>
      </c>
      <c r="D892" t="s">
        <v>1935</v>
      </c>
      <c r="E892">
        <v>300</v>
      </c>
      <c r="F892" s="256">
        <v>1</v>
      </c>
    </row>
    <row r="893" spans="1:6" x14ac:dyDescent="0.25">
      <c r="A893">
        <v>12</v>
      </c>
      <c r="B893" t="s">
        <v>1919</v>
      </c>
      <c r="C893" s="93">
        <v>11401</v>
      </c>
      <c r="D893" t="s">
        <v>1936</v>
      </c>
      <c r="E893">
        <v>300</v>
      </c>
      <c r="F893" s="256">
        <v>1</v>
      </c>
    </row>
    <row r="894" spans="1:6" x14ac:dyDescent="0.25">
      <c r="A894">
        <v>12</v>
      </c>
      <c r="B894" t="s">
        <v>1937</v>
      </c>
      <c r="C894" s="93">
        <v>10746</v>
      </c>
      <c r="D894" t="s">
        <v>1938</v>
      </c>
      <c r="E894">
        <v>300</v>
      </c>
      <c r="F894" s="256">
        <v>1</v>
      </c>
    </row>
    <row r="895" spans="1:6" x14ac:dyDescent="0.25">
      <c r="A895">
        <v>12</v>
      </c>
      <c r="B895" t="s">
        <v>1937</v>
      </c>
      <c r="C895" s="93">
        <v>11402</v>
      </c>
      <c r="D895" t="s">
        <v>1939</v>
      </c>
      <c r="E895">
        <v>300</v>
      </c>
      <c r="F895" s="256">
        <v>1</v>
      </c>
    </row>
    <row r="896" spans="1:6" x14ac:dyDescent="0.25">
      <c r="A896">
        <v>12</v>
      </c>
      <c r="B896" t="s">
        <v>1937</v>
      </c>
      <c r="C896" s="93">
        <v>11403</v>
      </c>
      <c r="D896" t="s">
        <v>1940</v>
      </c>
      <c r="E896">
        <v>300</v>
      </c>
      <c r="F896" s="256">
        <v>1</v>
      </c>
    </row>
    <row r="897" spans="1:6" x14ac:dyDescent="0.25">
      <c r="A897">
        <v>12</v>
      </c>
      <c r="B897" t="s">
        <v>1937</v>
      </c>
      <c r="C897" s="93">
        <v>11404</v>
      </c>
      <c r="D897" t="s">
        <v>1941</v>
      </c>
      <c r="E897">
        <v>300</v>
      </c>
      <c r="F897" s="256">
        <v>1</v>
      </c>
    </row>
    <row r="898" spans="1:6" x14ac:dyDescent="0.25">
      <c r="A898">
        <v>12</v>
      </c>
      <c r="B898" t="s">
        <v>1937</v>
      </c>
      <c r="C898" s="93">
        <v>11405</v>
      </c>
      <c r="D898" t="s">
        <v>1942</v>
      </c>
      <c r="E898">
        <v>300</v>
      </c>
      <c r="F898" s="256">
        <v>1</v>
      </c>
    </row>
    <row r="899" spans="1:6" x14ac:dyDescent="0.25">
      <c r="A899">
        <v>12</v>
      </c>
      <c r="B899" t="s">
        <v>1937</v>
      </c>
      <c r="C899" s="93">
        <v>11406</v>
      </c>
      <c r="D899" t="s">
        <v>1943</v>
      </c>
      <c r="E899">
        <v>300</v>
      </c>
      <c r="F899" s="256">
        <v>1</v>
      </c>
    </row>
    <row r="900" spans="1:6" x14ac:dyDescent="0.25">
      <c r="A900">
        <v>12</v>
      </c>
      <c r="B900" t="s">
        <v>1937</v>
      </c>
      <c r="C900" s="93">
        <v>28786</v>
      </c>
      <c r="D900" t="s">
        <v>1944</v>
      </c>
      <c r="E900">
        <v>300</v>
      </c>
      <c r="F900" s="256">
        <v>1</v>
      </c>
    </row>
  </sheetData>
  <sheetProtection selectLockedCells="1" selectUnlockedCells="1"/>
  <autoFilter ref="A1:G90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914"/>
  <sheetViews>
    <sheetView workbookViewId="0">
      <pane xSplit="6" ySplit="1" topLeftCell="G812" activePane="bottomRight" state="frozen"/>
      <selection pane="topRight" activeCell="G1" sqref="G1"/>
      <selection pane="bottomLeft" activeCell="A2" sqref="A2"/>
      <selection pane="bottomRight" activeCell="D820" sqref="D820"/>
    </sheetView>
  </sheetViews>
  <sheetFormatPr defaultRowHeight="13.2" x14ac:dyDescent="0.25"/>
  <cols>
    <col min="1" max="1" width="8.796875" style="1"/>
    <col min="2" max="2" width="7.3984375" style="1" customWidth="1"/>
    <col min="3" max="3" width="13.8984375" style="2" customWidth="1"/>
    <col min="4" max="4" width="8.796875" style="261"/>
    <col min="5" max="5" width="37.09765625" style="2" customWidth="1"/>
    <col min="6" max="6" width="8.796875" style="2"/>
    <col min="7" max="7" width="8.796875" style="1"/>
    <col min="8" max="8" width="13.19921875" style="2" customWidth="1"/>
    <col min="9" max="9" width="14.19921875" style="259" customWidth="1"/>
    <col min="10" max="10" width="10.296875" style="2" customWidth="1"/>
    <col min="11" max="11" width="8.796875" style="2"/>
    <col min="12" max="12" width="17.5" style="2" customWidth="1"/>
    <col min="13" max="16384" width="8.796875" style="2"/>
  </cols>
  <sheetData>
    <row r="1" spans="1:12" ht="43.8" customHeight="1" x14ac:dyDescent="0.25">
      <c r="A1" s="260" t="s">
        <v>940</v>
      </c>
      <c r="B1" s="260" t="s">
        <v>941</v>
      </c>
      <c r="C1" s="257" t="s">
        <v>1</v>
      </c>
      <c r="D1" s="262" t="s">
        <v>2</v>
      </c>
      <c r="E1" s="257" t="s">
        <v>942</v>
      </c>
      <c r="F1" s="257" t="s">
        <v>15</v>
      </c>
      <c r="G1" s="260" t="s">
        <v>943</v>
      </c>
      <c r="H1" s="257" t="s">
        <v>944</v>
      </c>
      <c r="I1" s="258" t="s">
        <v>945</v>
      </c>
      <c r="J1" s="257" t="s">
        <v>946</v>
      </c>
      <c r="K1" s="257" t="s">
        <v>17</v>
      </c>
      <c r="L1" s="257"/>
    </row>
    <row r="2" spans="1:12" x14ac:dyDescent="0.25">
      <c r="A2" s="1">
        <v>1</v>
      </c>
      <c r="B2" s="1">
        <v>1</v>
      </c>
      <c r="C2" s="2" t="s">
        <v>947</v>
      </c>
      <c r="D2" s="262" t="s">
        <v>37</v>
      </c>
      <c r="E2" s="2" t="s">
        <v>948</v>
      </c>
      <c r="F2" s="2" t="s">
        <v>949</v>
      </c>
      <c r="G2" s="1" t="s">
        <v>950</v>
      </c>
      <c r="H2" s="2">
        <v>758</v>
      </c>
      <c r="I2" s="259">
        <v>160720</v>
      </c>
      <c r="J2" s="2">
        <v>19</v>
      </c>
      <c r="K2" s="2" t="s">
        <v>951</v>
      </c>
    </row>
    <row r="3" spans="1:12" x14ac:dyDescent="0.25">
      <c r="A3" s="1">
        <v>2</v>
      </c>
      <c r="B3" s="1">
        <v>1</v>
      </c>
      <c r="C3" s="2" t="s">
        <v>947</v>
      </c>
      <c r="D3" s="262" t="s">
        <v>38</v>
      </c>
      <c r="E3" s="2" t="s">
        <v>952</v>
      </c>
      <c r="F3" s="2" t="s">
        <v>953</v>
      </c>
      <c r="G3" s="1" t="s">
        <v>954</v>
      </c>
      <c r="H3" s="2">
        <v>66</v>
      </c>
      <c r="I3" s="259">
        <v>62846</v>
      </c>
      <c r="J3" s="2">
        <v>10</v>
      </c>
      <c r="K3" s="2" t="s">
        <v>955</v>
      </c>
    </row>
    <row r="4" spans="1:12" x14ac:dyDescent="0.25">
      <c r="A4" s="1">
        <v>3</v>
      </c>
      <c r="B4" s="1">
        <v>1</v>
      </c>
      <c r="C4" s="2" t="s">
        <v>947</v>
      </c>
      <c r="D4" s="262" t="s">
        <v>39</v>
      </c>
      <c r="E4" s="2" t="s">
        <v>956</v>
      </c>
      <c r="F4" s="2" t="s">
        <v>953</v>
      </c>
      <c r="G4" s="1" t="s">
        <v>954</v>
      </c>
      <c r="H4" s="2">
        <v>118</v>
      </c>
      <c r="I4" s="259">
        <v>89338</v>
      </c>
      <c r="J4" s="2">
        <v>10</v>
      </c>
      <c r="K4" s="2" t="s">
        <v>955</v>
      </c>
    </row>
    <row r="5" spans="1:12" x14ac:dyDescent="0.25">
      <c r="A5" s="1">
        <v>4</v>
      </c>
      <c r="B5" s="1">
        <v>1</v>
      </c>
      <c r="C5" s="2" t="s">
        <v>947</v>
      </c>
      <c r="D5" s="262" t="s">
        <v>40</v>
      </c>
      <c r="E5" s="2" t="s">
        <v>957</v>
      </c>
      <c r="F5" s="2" t="s">
        <v>953</v>
      </c>
      <c r="G5" s="1" t="s">
        <v>958</v>
      </c>
      <c r="H5" s="2">
        <v>30</v>
      </c>
      <c r="I5" s="259">
        <v>19390</v>
      </c>
      <c r="J5" s="2">
        <v>5</v>
      </c>
      <c r="K5" s="2" t="s">
        <v>959</v>
      </c>
    </row>
    <row r="6" spans="1:12" x14ac:dyDescent="0.25">
      <c r="A6" s="1">
        <v>5</v>
      </c>
      <c r="B6" s="1">
        <v>1</v>
      </c>
      <c r="C6" s="2" t="s">
        <v>947</v>
      </c>
      <c r="D6" s="262" t="s">
        <v>41</v>
      </c>
      <c r="E6" s="2" t="s">
        <v>960</v>
      </c>
      <c r="F6" s="2" t="s">
        <v>953</v>
      </c>
      <c r="G6" s="1" t="s">
        <v>961</v>
      </c>
      <c r="H6" s="2">
        <v>107</v>
      </c>
      <c r="I6" s="259">
        <v>92279</v>
      </c>
      <c r="J6" s="2">
        <v>13</v>
      </c>
      <c r="K6" s="2" t="s">
        <v>962</v>
      </c>
    </row>
    <row r="7" spans="1:12" x14ac:dyDescent="0.25">
      <c r="A7" s="1">
        <v>6</v>
      </c>
      <c r="B7" s="1">
        <v>1</v>
      </c>
      <c r="C7" s="2" t="s">
        <v>947</v>
      </c>
      <c r="D7" s="262" t="s">
        <v>42</v>
      </c>
      <c r="E7" s="2" t="s">
        <v>963</v>
      </c>
      <c r="F7" s="2" t="s">
        <v>953</v>
      </c>
      <c r="G7" s="1" t="s">
        <v>958</v>
      </c>
      <c r="H7" s="2">
        <v>52</v>
      </c>
      <c r="I7" s="259">
        <v>37852</v>
      </c>
      <c r="J7" s="2">
        <v>6</v>
      </c>
      <c r="K7" s="2" t="s">
        <v>964</v>
      </c>
    </row>
    <row r="8" spans="1:12" x14ac:dyDescent="0.25">
      <c r="A8" s="1">
        <v>7</v>
      </c>
      <c r="B8" s="1">
        <v>1</v>
      </c>
      <c r="C8" s="2" t="s">
        <v>947</v>
      </c>
      <c r="D8" s="262" t="s">
        <v>43</v>
      </c>
      <c r="E8" s="2" t="s">
        <v>965</v>
      </c>
      <c r="F8" s="2" t="s">
        <v>953</v>
      </c>
      <c r="G8" s="1" t="s">
        <v>961</v>
      </c>
      <c r="H8" s="2">
        <v>98</v>
      </c>
      <c r="I8" s="259">
        <v>57143</v>
      </c>
      <c r="J8" s="2">
        <v>12</v>
      </c>
      <c r="K8" s="2" t="s">
        <v>966</v>
      </c>
    </row>
    <row r="9" spans="1:12" x14ac:dyDescent="0.25">
      <c r="A9" s="1">
        <v>8</v>
      </c>
      <c r="B9" s="1">
        <v>1</v>
      </c>
      <c r="C9" s="2" t="s">
        <v>947</v>
      </c>
      <c r="D9" s="262" t="s">
        <v>44</v>
      </c>
      <c r="E9" s="2" t="s">
        <v>967</v>
      </c>
      <c r="F9" s="2" t="s">
        <v>953</v>
      </c>
      <c r="G9" s="1" t="s">
        <v>958</v>
      </c>
      <c r="H9" s="2">
        <v>59</v>
      </c>
      <c r="I9" s="259">
        <v>62591</v>
      </c>
      <c r="J9" s="2">
        <v>7</v>
      </c>
      <c r="K9" s="2" t="s">
        <v>968</v>
      </c>
    </row>
    <row r="10" spans="1:12" x14ac:dyDescent="0.25">
      <c r="A10" s="1">
        <v>9</v>
      </c>
      <c r="B10" s="1">
        <v>1</v>
      </c>
      <c r="C10" s="2" t="s">
        <v>947</v>
      </c>
      <c r="D10" s="262" t="s">
        <v>45</v>
      </c>
      <c r="E10" s="2" t="s">
        <v>969</v>
      </c>
      <c r="F10" s="2" t="s">
        <v>953</v>
      </c>
      <c r="G10" s="1" t="s">
        <v>954</v>
      </c>
      <c r="H10" s="2">
        <v>64</v>
      </c>
      <c r="I10" s="259">
        <v>51504</v>
      </c>
      <c r="J10" s="2">
        <v>10</v>
      </c>
      <c r="K10" s="2" t="s">
        <v>955</v>
      </c>
    </row>
    <row r="11" spans="1:12" x14ac:dyDescent="0.25">
      <c r="A11" s="1">
        <v>10</v>
      </c>
      <c r="B11" s="1">
        <v>1</v>
      </c>
      <c r="C11" s="2" t="s">
        <v>947</v>
      </c>
      <c r="D11" s="262" t="s">
        <v>46</v>
      </c>
      <c r="E11" s="2" t="s">
        <v>970</v>
      </c>
      <c r="F11" s="2" t="s">
        <v>953</v>
      </c>
      <c r="G11" s="1" t="s">
        <v>958</v>
      </c>
      <c r="H11" s="2">
        <v>48</v>
      </c>
      <c r="I11" s="259">
        <v>32270</v>
      </c>
      <c r="J11" s="2">
        <v>6</v>
      </c>
      <c r="K11" s="2" t="s">
        <v>964</v>
      </c>
    </row>
    <row r="12" spans="1:12" x14ac:dyDescent="0.25">
      <c r="A12" s="1">
        <v>11</v>
      </c>
      <c r="B12" s="1">
        <v>1</v>
      </c>
      <c r="C12" s="2" t="s">
        <v>947</v>
      </c>
      <c r="D12" s="262" t="s">
        <v>47</v>
      </c>
      <c r="E12" s="2" t="s">
        <v>971</v>
      </c>
      <c r="F12" s="2" t="s">
        <v>953</v>
      </c>
      <c r="G12" s="1" t="s">
        <v>958</v>
      </c>
      <c r="H12" s="2">
        <v>30</v>
      </c>
      <c r="I12" s="259">
        <v>26182</v>
      </c>
      <c r="J12" s="2">
        <v>5</v>
      </c>
      <c r="K12" s="2" t="s">
        <v>959</v>
      </c>
    </row>
    <row r="13" spans="1:12" x14ac:dyDescent="0.25">
      <c r="A13" s="1">
        <v>12</v>
      </c>
      <c r="B13" s="1">
        <v>1</v>
      </c>
      <c r="C13" s="2" t="s">
        <v>947</v>
      </c>
      <c r="D13" s="262" t="s">
        <v>48</v>
      </c>
      <c r="E13" s="2" t="s">
        <v>972</v>
      </c>
      <c r="F13" s="2" t="s">
        <v>953</v>
      </c>
      <c r="G13" s="1" t="s">
        <v>958</v>
      </c>
      <c r="H13" s="2">
        <v>34</v>
      </c>
      <c r="I13" s="259">
        <v>22260</v>
      </c>
      <c r="J13" s="2">
        <v>5</v>
      </c>
      <c r="K13" s="2" t="s">
        <v>959</v>
      </c>
    </row>
    <row r="14" spans="1:12" x14ac:dyDescent="0.25">
      <c r="A14" s="1">
        <v>13</v>
      </c>
      <c r="B14" s="1">
        <v>1</v>
      </c>
      <c r="C14" s="2" t="s">
        <v>947</v>
      </c>
      <c r="D14" s="262" t="s">
        <v>49</v>
      </c>
      <c r="E14" s="2" t="s">
        <v>973</v>
      </c>
      <c r="F14" s="2" t="s">
        <v>953</v>
      </c>
      <c r="G14" s="1" t="s">
        <v>958</v>
      </c>
      <c r="H14" s="2">
        <v>30</v>
      </c>
      <c r="I14" s="259">
        <v>26166</v>
      </c>
      <c r="J14" s="2">
        <v>5</v>
      </c>
      <c r="K14" s="2" t="s">
        <v>959</v>
      </c>
    </row>
    <row r="15" spans="1:12" x14ac:dyDescent="0.25">
      <c r="A15" s="1">
        <v>14</v>
      </c>
      <c r="B15" s="1">
        <v>1</v>
      </c>
      <c r="C15" s="2" t="s">
        <v>947</v>
      </c>
      <c r="D15" s="262" t="s">
        <v>50</v>
      </c>
      <c r="E15" s="2" t="s">
        <v>974</v>
      </c>
      <c r="F15" s="2" t="s">
        <v>953</v>
      </c>
      <c r="G15" s="1" t="s">
        <v>958</v>
      </c>
      <c r="H15" s="2">
        <v>30</v>
      </c>
      <c r="I15" s="259">
        <v>22403</v>
      </c>
      <c r="J15" s="2">
        <v>5</v>
      </c>
      <c r="K15" s="2" t="s">
        <v>959</v>
      </c>
    </row>
    <row r="16" spans="1:12" x14ac:dyDescent="0.25">
      <c r="A16" s="1">
        <v>15</v>
      </c>
      <c r="B16" s="1">
        <v>1</v>
      </c>
      <c r="C16" s="2" t="s">
        <v>947</v>
      </c>
      <c r="D16" s="262" t="s">
        <v>51</v>
      </c>
      <c r="E16" s="2" t="s">
        <v>975</v>
      </c>
      <c r="F16" s="2" t="s">
        <v>953</v>
      </c>
      <c r="G16" s="1" t="s">
        <v>958</v>
      </c>
      <c r="H16" s="2">
        <v>30</v>
      </c>
      <c r="I16" s="259">
        <v>21795</v>
      </c>
      <c r="J16" s="2">
        <v>5</v>
      </c>
      <c r="K16" s="2" t="s">
        <v>959</v>
      </c>
    </row>
    <row r="17" spans="1:11" x14ac:dyDescent="0.25">
      <c r="A17" s="1">
        <v>16</v>
      </c>
      <c r="B17" s="1">
        <v>1</v>
      </c>
      <c r="C17" s="2" t="s">
        <v>947</v>
      </c>
      <c r="D17" s="262" t="s">
        <v>52</v>
      </c>
      <c r="E17" s="2" t="s">
        <v>976</v>
      </c>
      <c r="F17" s="2" t="s">
        <v>953</v>
      </c>
      <c r="G17" s="1" t="s">
        <v>954</v>
      </c>
      <c r="H17" s="2">
        <v>68</v>
      </c>
      <c r="I17" s="259">
        <v>45591</v>
      </c>
      <c r="J17" s="2">
        <v>9</v>
      </c>
      <c r="K17" s="2" t="s">
        <v>977</v>
      </c>
    </row>
    <row r="18" spans="1:11" x14ac:dyDescent="0.25">
      <c r="A18" s="1">
        <v>17</v>
      </c>
      <c r="B18" s="1">
        <v>1</v>
      </c>
      <c r="C18" s="2" t="s">
        <v>947</v>
      </c>
      <c r="D18" s="262" t="s">
        <v>53</v>
      </c>
      <c r="E18" s="2" t="s">
        <v>978</v>
      </c>
      <c r="F18" s="2" t="s">
        <v>953</v>
      </c>
      <c r="G18" s="1" t="s">
        <v>958</v>
      </c>
      <c r="H18" s="2">
        <v>30</v>
      </c>
      <c r="I18" s="259">
        <v>32916</v>
      </c>
      <c r="J18" s="2">
        <v>6</v>
      </c>
      <c r="K18" s="2" t="s">
        <v>964</v>
      </c>
    </row>
    <row r="19" spans="1:11" x14ac:dyDescent="0.25">
      <c r="A19" s="1">
        <v>18</v>
      </c>
      <c r="B19" s="1">
        <v>1</v>
      </c>
      <c r="C19" s="2" t="s">
        <v>947</v>
      </c>
      <c r="D19" s="262" t="s">
        <v>54</v>
      </c>
      <c r="E19" s="2" t="s">
        <v>979</v>
      </c>
      <c r="F19" s="2" t="s">
        <v>953</v>
      </c>
      <c r="G19" s="1" t="s">
        <v>980</v>
      </c>
      <c r="H19" s="2">
        <v>0</v>
      </c>
      <c r="I19" s="259">
        <v>14935</v>
      </c>
      <c r="J19" s="2">
        <v>2</v>
      </c>
      <c r="K19" s="2" t="s">
        <v>981</v>
      </c>
    </row>
    <row r="20" spans="1:11" x14ac:dyDescent="0.25">
      <c r="A20" s="1">
        <v>19</v>
      </c>
      <c r="B20" s="1">
        <v>1</v>
      </c>
      <c r="C20" s="2" t="s">
        <v>982</v>
      </c>
      <c r="D20" s="262" t="s">
        <v>55</v>
      </c>
      <c r="E20" s="2" t="s">
        <v>983</v>
      </c>
      <c r="F20" s="2" t="s">
        <v>949</v>
      </c>
      <c r="G20" s="1" t="s">
        <v>950</v>
      </c>
      <c r="H20" s="2">
        <v>609</v>
      </c>
      <c r="I20" s="259">
        <v>101608</v>
      </c>
      <c r="J20" s="2">
        <v>18</v>
      </c>
      <c r="K20" s="2" t="s">
        <v>984</v>
      </c>
    </row>
    <row r="21" spans="1:11" x14ac:dyDescent="0.25">
      <c r="A21" s="1">
        <v>20</v>
      </c>
      <c r="B21" s="1">
        <v>1</v>
      </c>
      <c r="C21" s="2" t="s">
        <v>982</v>
      </c>
      <c r="D21" s="262" t="s">
        <v>56</v>
      </c>
      <c r="E21" s="2" t="s">
        <v>985</v>
      </c>
      <c r="F21" s="2" t="s">
        <v>986</v>
      </c>
      <c r="G21" s="1" t="s">
        <v>987</v>
      </c>
      <c r="H21" s="2">
        <v>210</v>
      </c>
      <c r="I21" s="259">
        <v>52908</v>
      </c>
      <c r="J21" s="2">
        <v>15</v>
      </c>
      <c r="K21" s="2" t="s">
        <v>988</v>
      </c>
    </row>
    <row r="22" spans="1:11" x14ac:dyDescent="0.25">
      <c r="A22" s="1">
        <v>21</v>
      </c>
      <c r="B22" s="1">
        <v>1</v>
      </c>
      <c r="C22" s="2" t="s">
        <v>982</v>
      </c>
      <c r="D22" s="262" t="s">
        <v>57</v>
      </c>
      <c r="E22" s="2" t="s">
        <v>989</v>
      </c>
      <c r="F22" s="2" t="s">
        <v>953</v>
      </c>
      <c r="G22" s="1" t="s">
        <v>958</v>
      </c>
      <c r="H22" s="2">
        <v>60</v>
      </c>
      <c r="I22" s="259">
        <v>42080</v>
      </c>
      <c r="J22" s="2">
        <v>6</v>
      </c>
      <c r="K22" s="2" t="s">
        <v>964</v>
      </c>
    </row>
    <row r="23" spans="1:11" x14ac:dyDescent="0.25">
      <c r="A23" s="1">
        <v>22</v>
      </c>
      <c r="B23" s="1">
        <v>1</v>
      </c>
      <c r="C23" s="2" t="s">
        <v>982</v>
      </c>
      <c r="D23" s="262" t="s">
        <v>58</v>
      </c>
      <c r="E23" s="2" t="s">
        <v>990</v>
      </c>
      <c r="F23" s="2" t="s">
        <v>953</v>
      </c>
      <c r="G23" s="1" t="s">
        <v>954</v>
      </c>
      <c r="H23" s="2">
        <v>89</v>
      </c>
      <c r="I23" s="259">
        <v>57924</v>
      </c>
      <c r="J23" s="2">
        <v>10</v>
      </c>
      <c r="K23" s="2" t="s">
        <v>955</v>
      </c>
    </row>
    <row r="24" spans="1:11" x14ac:dyDescent="0.25">
      <c r="A24" s="1">
        <v>23</v>
      </c>
      <c r="B24" s="1">
        <v>1</v>
      </c>
      <c r="C24" s="2" t="s">
        <v>982</v>
      </c>
      <c r="D24" s="262" t="s">
        <v>59</v>
      </c>
      <c r="E24" s="2" t="s">
        <v>991</v>
      </c>
      <c r="F24" s="2" t="s">
        <v>953</v>
      </c>
      <c r="G24" s="1" t="s">
        <v>958</v>
      </c>
      <c r="H24" s="2">
        <v>60</v>
      </c>
      <c r="I24" s="259">
        <v>41192</v>
      </c>
      <c r="J24" s="2">
        <v>6</v>
      </c>
      <c r="K24" s="2" t="s">
        <v>964</v>
      </c>
    </row>
    <row r="25" spans="1:11" x14ac:dyDescent="0.25">
      <c r="A25" s="1">
        <v>24</v>
      </c>
      <c r="B25" s="1">
        <v>1</v>
      </c>
      <c r="C25" s="2" t="s">
        <v>982</v>
      </c>
      <c r="D25" s="262" t="s">
        <v>60</v>
      </c>
      <c r="E25" s="2" t="s">
        <v>992</v>
      </c>
      <c r="F25" s="2" t="s">
        <v>953</v>
      </c>
      <c r="G25" s="1" t="s">
        <v>958</v>
      </c>
      <c r="H25" s="2">
        <v>62</v>
      </c>
      <c r="I25" s="259">
        <v>53193</v>
      </c>
      <c r="J25" s="2">
        <v>6</v>
      </c>
      <c r="K25" s="2" t="s">
        <v>964</v>
      </c>
    </row>
    <row r="26" spans="1:11" x14ac:dyDescent="0.25">
      <c r="A26" s="1">
        <v>25</v>
      </c>
      <c r="B26" s="1">
        <v>1</v>
      </c>
      <c r="C26" s="2" t="s">
        <v>982</v>
      </c>
      <c r="D26" s="262" t="s">
        <v>61</v>
      </c>
      <c r="E26" s="2" t="s">
        <v>993</v>
      </c>
      <c r="F26" s="2" t="s">
        <v>953</v>
      </c>
      <c r="G26" s="1" t="s">
        <v>958</v>
      </c>
      <c r="H26" s="2">
        <v>32</v>
      </c>
      <c r="I26" s="259">
        <v>19195</v>
      </c>
      <c r="J26" s="2">
        <v>5</v>
      </c>
      <c r="K26" s="2" t="s">
        <v>959</v>
      </c>
    </row>
    <row r="27" spans="1:11" x14ac:dyDescent="0.25">
      <c r="A27" s="1">
        <v>26</v>
      </c>
      <c r="B27" s="1">
        <v>1</v>
      </c>
      <c r="C27" s="2" t="s">
        <v>982</v>
      </c>
      <c r="D27" s="262" t="s">
        <v>62</v>
      </c>
      <c r="E27" s="2" t="s">
        <v>994</v>
      </c>
      <c r="F27" s="2" t="s">
        <v>986</v>
      </c>
      <c r="G27" s="1" t="s">
        <v>987</v>
      </c>
      <c r="H27" s="2">
        <v>210</v>
      </c>
      <c r="I27" s="259">
        <v>68309</v>
      </c>
      <c r="J27" s="2">
        <v>15</v>
      </c>
      <c r="K27" s="2" t="s">
        <v>988</v>
      </c>
    </row>
    <row r="28" spans="1:11" x14ac:dyDescent="0.25">
      <c r="A28" s="1">
        <v>27</v>
      </c>
      <c r="B28" s="1">
        <v>1</v>
      </c>
      <c r="C28" s="2" t="s">
        <v>982</v>
      </c>
      <c r="D28" s="262" t="s">
        <v>63</v>
      </c>
      <c r="E28" s="2" t="s">
        <v>995</v>
      </c>
      <c r="F28" s="2" t="s">
        <v>953</v>
      </c>
      <c r="G28" s="1" t="s">
        <v>958</v>
      </c>
      <c r="H28" s="2">
        <v>75</v>
      </c>
      <c r="I28" s="259">
        <v>52460</v>
      </c>
      <c r="J28" s="2">
        <v>6</v>
      </c>
      <c r="K28" s="2" t="s">
        <v>964</v>
      </c>
    </row>
    <row r="29" spans="1:11" x14ac:dyDescent="0.25">
      <c r="A29" s="1">
        <v>28</v>
      </c>
      <c r="B29" s="1">
        <v>1</v>
      </c>
      <c r="C29" s="2" t="s">
        <v>982</v>
      </c>
      <c r="D29" s="262" t="s">
        <v>64</v>
      </c>
      <c r="E29" s="2" t="s">
        <v>996</v>
      </c>
      <c r="F29" s="2" t="s">
        <v>953</v>
      </c>
      <c r="G29" s="1" t="s">
        <v>958</v>
      </c>
      <c r="H29" s="2">
        <v>67</v>
      </c>
      <c r="I29" s="259">
        <v>35926</v>
      </c>
      <c r="J29" s="2">
        <v>6</v>
      </c>
      <c r="K29" s="2" t="s">
        <v>964</v>
      </c>
    </row>
    <row r="30" spans="1:11" x14ac:dyDescent="0.25">
      <c r="A30" s="1">
        <v>29</v>
      </c>
      <c r="B30" s="1">
        <v>1</v>
      </c>
      <c r="C30" s="2" t="s">
        <v>982</v>
      </c>
      <c r="D30" s="262" t="s">
        <v>65</v>
      </c>
      <c r="E30" s="2" t="s">
        <v>997</v>
      </c>
      <c r="F30" s="2" t="s">
        <v>953</v>
      </c>
      <c r="G30" s="1" t="s">
        <v>961</v>
      </c>
      <c r="H30" s="2">
        <v>160</v>
      </c>
      <c r="I30" s="259">
        <v>52658</v>
      </c>
      <c r="J30" s="2">
        <v>13</v>
      </c>
      <c r="K30" s="2" t="s">
        <v>962</v>
      </c>
    </row>
    <row r="31" spans="1:11" x14ac:dyDescent="0.25">
      <c r="A31" s="1">
        <v>30</v>
      </c>
      <c r="B31" s="1">
        <v>1</v>
      </c>
      <c r="C31" s="2" t="s">
        <v>982</v>
      </c>
      <c r="D31" s="262" t="s">
        <v>66</v>
      </c>
      <c r="E31" s="2" t="s">
        <v>998</v>
      </c>
      <c r="F31" s="2" t="s">
        <v>953</v>
      </c>
      <c r="G31" s="1" t="s">
        <v>958</v>
      </c>
      <c r="H31" s="2">
        <v>57</v>
      </c>
      <c r="I31" s="259">
        <v>42002</v>
      </c>
      <c r="J31" s="2">
        <v>6</v>
      </c>
      <c r="K31" s="2" t="s">
        <v>964</v>
      </c>
    </row>
    <row r="32" spans="1:11" x14ac:dyDescent="0.25">
      <c r="A32" s="1">
        <v>31</v>
      </c>
      <c r="B32" s="1">
        <v>1</v>
      </c>
      <c r="C32" s="2" t="s">
        <v>982</v>
      </c>
      <c r="D32" s="262" t="s">
        <v>67</v>
      </c>
      <c r="E32" s="2" t="s">
        <v>999</v>
      </c>
      <c r="F32" s="2" t="s">
        <v>953</v>
      </c>
      <c r="G32" s="1" t="s">
        <v>961</v>
      </c>
      <c r="H32" s="2">
        <v>168</v>
      </c>
      <c r="I32" s="259">
        <v>76038</v>
      </c>
      <c r="J32" s="2">
        <v>13</v>
      </c>
      <c r="K32" s="2" t="s">
        <v>962</v>
      </c>
    </row>
    <row r="33" spans="1:11" x14ac:dyDescent="0.25">
      <c r="A33" s="1">
        <v>32</v>
      </c>
      <c r="B33" s="1">
        <v>1</v>
      </c>
      <c r="C33" s="2" t="s">
        <v>982</v>
      </c>
      <c r="D33" s="262" t="s">
        <v>68</v>
      </c>
      <c r="E33" s="2" t="s">
        <v>1000</v>
      </c>
      <c r="F33" s="2" t="s">
        <v>953</v>
      </c>
      <c r="G33" s="1" t="s">
        <v>954</v>
      </c>
      <c r="H33" s="2">
        <v>88</v>
      </c>
      <c r="I33" s="259">
        <v>47075</v>
      </c>
      <c r="J33" s="2">
        <v>9</v>
      </c>
      <c r="K33" s="2" t="s">
        <v>977</v>
      </c>
    </row>
    <row r="34" spans="1:11" x14ac:dyDescent="0.25">
      <c r="A34" s="1">
        <v>33</v>
      </c>
      <c r="B34" s="1">
        <v>1</v>
      </c>
      <c r="C34" s="2" t="s">
        <v>982</v>
      </c>
      <c r="D34" s="262" t="s">
        <v>69</v>
      </c>
      <c r="E34" s="2" t="s">
        <v>1001</v>
      </c>
      <c r="F34" s="2" t="s">
        <v>953</v>
      </c>
      <c r="G34" s="1" t="s">
        <v>958</v>
      </c>
      <c r="H34" s="2">
        <v>77</v>
      </c>
      <c r="I34" s="259">
        <v>42507</v>
      </c>
      <c r="J34" s="2">
        <v>6</v>
      </c>
      <c r="K34" s="2" t="s">
        <v>964</v>
      </c>
    </row>
    <row r="35" spans="1:11" x14ac:dyDescent="0.25">
      <c r="A35" s="1">
        <v>34</v>
      </c>
      <c r="B35" s="1">
        <v>1</v>
      </c>
      <c r="C35" s="2" t="s">
        <v>982</v>
      </c>
      <c r="D35" s="262" t="s">
        <v>70</v>
      </c>
      <c r="E35" s="2" t="s">
        <v>1002</v>
      </c>
      <c r="F35" s="2" t="s">
        <v>953</v>
      </c>
      <c r="G35" s="1" t="s">
        <v>958</v>
      </c>
      <c r="H35" s="2">
        <v>30</v>
      </c>
      <c r="I35" s="259">
        <v>20221</v>
      </c>
      <c r="J35" s="2">
        <v>5</v>
      </c>
      <c r="K35" s="2" t="s">
        <v>959</v>
      </c>
    </row>
    <row r="36" spans="1:11" x14ac:dyDescent="0.25">
      <c r="A36" s="1">
        <v>35</v>
      </c>
      <c r="B36" s="1">
        <v>1</v>
      </c>
      <c r="C36" s="2" t="s">
        <v>982</v>
      </c>
      <c r="D36" s="262" t="s">
        <v>71</v>
      </c>
      <c r="E36" s="2" t="s">
        <v>1003</v>
      </c>
      <c r="F36" s="2" t="s">
        <v>953</v>
      </c>
      <c r="G36" s="1" t="s">
        <v>958</v>
      </c>
      <c r="H36" s="2">
        <v>60</v>
      </c>
      <c r="I36" s="259">
        <v>54783</v>
      </c>
      <c r="J36" s="2">
        <v>6</v>
      </c>
      <c r="K36" s="2" t="s">
        <v>964</v>
      </c>
    </row>
    <row r="37" spans="1:11" x14ac:dyDescent="0.25">
      <c r="A37" s="1">
        <v>36</v>
      </c>
      <c r="B37" s="1">
        <v>1</v>
      </c>
      <c r="C37" s="2" t="s">
        <v>982</v>
      </c>
      <c r="D37" s="262" t="s">
        <v>72</v>
      </c>
      <c r="E37" s="2" t="s">
        <v>1004</v>
      </c>
      <c r="F37" s="2" t="s">
        <v>953</v>
      </c>
      <c r="G37" s="1" t="s">
        <v>958</v>
      </c>
      <c r="H37" s="2">
        <v>60</v>
      </c>
      <c r="I37" s="259">
        <v>41880</v>
      </c>
      <c r="J37" s="2">
        <v>6</v>
      </c>
      <c r="K37" s="2" t="s">
        <v>964</v>
      </c>
    </row>
    <row r="38" spans="1:11" x14ac:dyDescent="0.25">
      <c r="A38" s="1">
        <v>37</v>
      </c>
      <c r="B38" s="1">
        <v>1</v>
      </c>
      <c r="C38" s="2" t="s">
        <v>982</v>
      </c>
      <c r="D38" s="262" t="s">
        <v>73</v>
      </c>
      <c r="E38" s="2" t="s">
        <v>1005</v>
      </c>
      <c r="F38" s="2" t="s">
        <v>953</v>
      </c>
      <c r="G38" s="1" t="s">
        <v>958</v>
      </c>
      <c r="H38" s="2">
        <v>36</v>
      </c>
      <c r="I38" s="259">
        <v>13907</v>
      </c>
      <c r="J38" s="2">
        <v>5</v>
      </c>
      <c r="K38" s="2" t="s">
        <v>959</v>
      </c>
    </row>
    <row r="39" spans="1:11" x14ac:dyDescent="0.25">
      <c r="A39" s="1">
        <v>38</v>
      </c>
      <c r="B39" s="1">
        <v>1</v>
      </c>
      <c r="C39" s="2" t="s">
        <v>982</v>
      </c>
      <c r="D39" s="262" t="s">
        <v>74</v>
      </c>
      <c r="E39" s="2" t="s">
        <v>1006</v>
      </c>
      <c r="F39" s="2" t="s">
        <v>953</v>
      </c>
      <c r="G39" s="1" t="s">
        <v>958</v>
      </c>
      <c r="H39" s="2">
        <v>45</v>
      </c>
      <c r="I39" s="259">
        <v>30640</v>
      </c>
      <c r="J39" s="2">
        <v>6</v>
      </c>
      <c r="K39" s="2" t="s">
        <v>964</v>
      </c>
    </row>
    <row r="40" spans="1:11" x14ac:dyDescent="0.25">
      <c r="A40" s="1">
        <v>39</v>
      </c>
      <c r="B40" s="1">
        <v>1</v>
      </c>
      <c r="C40" s="2" t="s">
        <v>982</v>
      </c>
      <c r="D40" s="262" t="s">
        <v>75</v>
      </c>
      <c r="E40" s="2" t="s">
        <v>1007</v>
      </c>
      <c r="F40" s="2" t="s">
        <v>953</v>
      </c>
      <c r="G40" s="1" t="s">
        <v>958</v>
      </c>
      <c r="H40" s="2">
        <v>30</v>
      </c>
      <c r="I40" s="259">
        <v>26080</v>
      </c>
      <c r="J40" s="2">
        <v>5</v>
      </c>
      <c r="K40" s="2" t="s">
        <v>959</v>
      </c>
    </row>
    <row r="41" spans="1:11" x14ac:dyDescent="0.25">
      <c r="A41" s="1">
        <v>40</v>
      </c>
      <c r="B41" s="1">
        <v>1</v>
      </c>
      <c r="C41" s="2" t="s">
        <v>982</v>
      </c>
      <c r="D41" s="262" t="s">
        <v>76</v>
      </c>
      <c r="E41" s="2" t="s">
        <v>1008</v>
      </c>
      <c r="F41" s="2" t="s">
        <v>953</v>
      </c>
      <c r="G41" s="1" t="s">
        <v>958</v>
      </c>
      <c r="H41" s="2">
        <v>29</v>
      </c>
      <c r="I41" s="259">
        <v>16825</v>
      </c>
      <c r="J41" s="2">
        <v>5</v>
      </c>
      <c r="K41" s="2" t="s">
        <v>959</v>
      </c>
    </row>
    <row r="42" spans="1:11" x14ac:dyDescent="0.25">
      <c r="A42" s="1">
        <v>41</v>
      </c>
      <c r="B42" s="1">
        <v>1</v>
      </c>
      <c r="C42" s="2" t="s">
        <v>982</v>
      </c>
      <c r="D42" s="262" t="s">
        <v>77</v>
      </c>
      <c r="E42" s="2" t="s">
        <v>1009</v>
      </c>
      <c r="F42" s="2" t="s">
        <v>953</v>
      </c>
      <c r="G42" s="1" t="s">
        <v>958</v>
      </c>
      <c r="H42" s="2">
        <v>30</v>
      </c>
      <c r="I42" s="259">
        <v>18508</v>
      </c>
      <c r="J42" s="2">
        <v>5</v>
      </c>
      <c r="K42" s="2" t="s">
        <v>959</v>
      </c>
    </row>
    <row r="43" spans="1:11" x14ac:dyDescent="0.25">
      <c r="A43" s="1">
        <v>42</v>
      </c>
      <c r="B43" s="1">
        <v>1</v>
      </c>
      <c r="C43" s="2" t="s">
        <v>982</v>
      </c>
      <c r="D43" s="262" t="s">
        <v>78</v>
      </c>
      <c r="E43" s="2" t="s">
        <v>1010</v>
      </c>
      <c r="F43" s="2" t="s">
        <v>953</v>
      </c>
      <c r="G43" s="1" t="s">
        <v>980</v>
      </c>
      <c r="H43" s="2">
        <v>10</v>
      </c>
      <c r="I43" s="259">
        <v>9960</v>
      </c>
      <c r="J43" s="2">
        <v>2</v>
      </c>
      <c r="K43" s="2" t="s">
        <v>981</v>
      </c>
    </row>
    <row r="44" spans="1:11" x14ac:dyDescent="0.25">
      <c r="A44" s="1">
        <v>43</v>
      </c>
      <c r="B44" s="1">
        <v>1</v>
      </c>
      <c r="C44" s="2" t="s">
        <v>1011</v>
      </c>
      <c r="D44" s="262" t="s">
        <v>79</v>
      </c>
      <c r="E44" s="2" t="s">
        <v>1012</v>
      </c>
      <c r="F44" s="2" t="s">
        <v>986</v>
      </c>
      <c r="G44" s="1" t="s">
        <v>1013</v>
      </c>
      <c r="H44" s="2">
        <v>502</v>
      </c>
      <c r="I44" s="259">
        <v>56347</v>
      </c>
      <c r="J44" s="2">
        <v>17</v>
      </c>
      <c r="K44" s="2" t="s">
        <v>1014</v>
      </c>
    </row>
    <row r="45" spans="1:11" x14ac:dyDescent="0.25">
      <c r="A45" s="1">
        <v>44</v>
      </c>
      <c r="B45" s="1">
        <v>1</v>
      </c>
      <c r="C45" s="2" t="s">
        <v>1011</v>
      </c>
      <c r="D45" s="262" t="s">
        <v>80</v>
      </c>
      <c r="E45" s="2" t="s">
        <v>1015</v>
      </c>
      <c r="F45" s="2" t="s">
        <v>953</v>
      </c>
      <c r="G45" s="1" t="s">
        <v>958</v>
      </c>
      <c r="H45" s="2">
        <v>30</v>
      </c>
      <c r="I45" s="259">
        <v>12544</v>
      </c>
      <c r="J45" s="2">
        <v>5</v>
      </c>
      <c r="K45" s="2" t="s">
        <v>959</v>
      </c>
    </row>
    <row r="46" spans="1:11" x14ac:dyDescent="0.25">
      <c r="A46" s="1">
        <v>45</v>
      </c>
      <c r="B46" s="1">
        <v>1</v>
      </c>
      <c r="C46" s="2" t="s">
        <v>1011</v>
      </c>
      <c r="D46" s="262" t="s">
        <v>81</v>
      </c>
      <c r="E46" s="2" t="s">
        <v>1016</v>
      </c>
      <c r="F46" s="2" t="s">
        <v>953</v>
      </c>
      <c r="G46" s="1" t="s">
        <v>958</v>
      </c>
      <c r="H46" s="2">
        <v>30</v>
      </c>
      <c r="I46" s="259">
        <v>8439</v>
      </c>
      <c r="J46" s="2">
        <v>5</v>
      </c>
      <c r="K46" s="2" t="s">
        <v>959</v>
      </c>
    </row>
    <row r="47" spans="1:11" x14ac:dyDescent="0.25">
      <c r="A47" s="1">
        <v>46</v>
      </c>
      <c r="B47" s="1">
        <v>1</v>
      </c>
      <c r="C47" s="2" t="s">
        <v>1011</v>
      </c>
      <c r="D47" s="262" t="s">
        <v>82</v>
      </c>
      <c r="E47" s="2" t="s">
        <v>1017</v>
      </c>
      <c r="F47" s="2" t="s">
        <v>953</v>
      </c>
      <c r="G47" s="1" t="s">
        <v>958</v>
      </c>
      <c r="H47" s="2">
        <v>40</v>
      </c>
      <c r="I47" s="259">
        <v>24445</v>
      </c>
      <c r="J47" s="2">
        <v>5</v>
      </c>
      <c r="K47" s="2" t="s">
        <v>959</v>
      </c>
    </row>
    <row r="48" spans="1:11" x14ac:dyDescent="0.25">
      <c r="A48" s="1">
        <v>47</v>
      </c>
      <c r="B48" s="1">
        <v>1</v>
      </c>
      <c r="C48" s="2" t="s">
        <v>1011</v>
      </c>
      <c r="D48" s="262" t="s">
        <v>83</v>
      </c>
      <c r="E48" s="2" t="s">
        <v>1018</v>
      </c>
      <c r="F48" s="2" t="s">
        <v>953</v>
      </c>
      <c r="G48" s="1" t="s">
        <v>958</v>
      </c>
      <c r="H48" s="2">
        <v>49</v>
      </c>
      <c r="I48" s="259">
        <v>34881</v>
      </c>
      <c r="J48" s="2">
        <v>6</v>
      </c>
      <c r="K48" s="2" t="s">
        <v>964</v>
      </c>
    </row>
    <row r="49" spans="1:11" x14ac:dyDescent="0.25">
      <c r="A49" s="1">
        <v>48</v>
      </c>
      <c r="B49" s="1">
        <v>1</v>
      </c>
      <c r="C49" s="2" t="s">
        <v>1011</v>
      </c>
      <c r="D49" s="262" t="s">
        <v>84</v>
      </c>
      <c r="E49" s="2" t="s">
        <v>1019</v>
      </c>
      <c r="F49" s="2" t="s">
        <v>953</v>
      </c>
      <c r="G49" s="1" t="s">
        <v>958</v>
      </c>
      <c r="H49" s="2">
        <v>84</v>
      </c>
      <c r="I49" s="259">
        <v>50102</v>
      </c>
      <c r="J49" s="2">
        <v>6</v>
      </c>
      <c r="K49" s="2" t="s">
        <v>964</v>
      </c>
    </row>
    <row r="50" spans="1:11" x14ac:dyDescent="0.25">
      <c r="A50" s="1">
        <v>49</v>
      </c>
      <c r="B50" s="1">
        <v>1</v>
      </c>
      <c r="C50" s="2" t="s">
        <v>1011</v>
      </c>
      <c r="D50" s="262" t="s">
        <v>85</v>
      </c>
      <c r="E50" s="2" t="s">
        <v>1020</v>
      </c>
      <c r="F50" s="2" t="s">
        <v>953</v>
      </c>
      <c r="G50" s="1" t="s">
        <v>958</v>
      </c>
      <c r="H50" s="2">
        <v>30</v>
      </c>
      <c r="I50" s="259">
        <v>14014</v>
      </c>
      <c r="J50" s="2">
        <v>5</v>
      </c>
      <c r="K50" s="2" t="s">
        <v>959</v>
      </c>
    </row>
    <row r="51" spans="1:11" x14ac:dyDescent="0.25">
      <c r="A51" s="1">
        <v>50</v>
      </c>
      <c r="B51" s="1">
        <v>1</v>
      </c>
      <c r="C51" s="2" t="s">
        <v>1011</v>
      </c>
      <c r="D51" s="262" t="s">
        <v>86</v>
      </c>
      <c r="E51" s="2" t="s">
        <v>1021</v>
      </c>
      <c r="F51" s="2" t="s">
        <v>953</v>
      </c>
      <c r="G51" s="1" t="s">
        <v>958</v>
      </c>
      <c r="H51" s="2">
        <v>37</v>
      </c>
      <c r="I51" s="259">
        <v>18627</v>
      </c>
      <c r="J51" s="2">
        <v>5</v>
      </c>
      <c r="K51" s="2" t="s">
        <v>959</v>
      </c>
    </row>
    <row r="52" spans="1:11" x14ac:dyDescent="0.25">
      <c r="A52" s="1">
        <v>51</v>
      </c>
      <c r="B52" s="1">
        <v>1</v>
      </c>
      <c r="C52" s="2" t="s">
        <v>1011</v>
      </c>
      <c r="D52" s="262" t="s">
        <v>87</v>
      </c>
      <c r="E52" s="2" t="s">
        <v>1022</v>
      </c>
      <c r="F52" s="2" t="s">
        <v>953</v>
      </c>
      <c r="G52" s="1" t="s">
        <v>958</v>
      </c>
      <c r="H52" s="2">
        <v>30</v>
      </c>
      <c r="I52" s="259">
        <v>10465</v>
      </c>
      <c r="J52" s="2">
        <v>5</v>
      </c>
      <c r="K52" s="2" t="s">
        <v>959</v>
      </c>
    </row>
    <row r="53" spans="1:11" x14ac:dyDescent="0.25">
      <c r="A53" s="1">
        <v>52</v>
      </c>
      <c r="B53" s="1">
        <v>1</v>
      </c>
      <c r="C53" s="2" t="s">
        <v>1011</v>
      </c>
      <c r="D53" s="262" t="s">
        <v>88</v>
      </c>
      <c r="E53" s="2" t="s">
        <v>1023</v>
      </c>
      <c r="F53" s="2" t="s">
        <v>953</v>
      </c>
      <c r="G53" s="1" t="s">
        <v>958</v>
      </c>
      <c r="H53" s="2">
        <v>30</v>
      </c>
      <c r="I53" s="259">
        <v>11533</v>
      </c>
      <c r="J53" s="2">
        <v>5</v>
      </c>
      <c r="K53" s="2" t="s">
        <v>959</v>
      </c>
    </row>
    <row r="54" spans="1:11" x14ac:dyDescent="0.25">
      <c r="A54" s="1">
        <v>53</v>
      </c>
      <c r="B54" s="1">
        <v>1</v>
      </c>
      <c r="C54" s="2" t="s">
        <v>1011</v>
      </c>
      <c r="D54" s="262" t="s">
        <v>89</v>
      </c>
      <c r="E54" s="2" t="s">
        <v>1024</v>
      </c>
      <c r="F54" s="2" t="s">
        <v>953</v>
      </c>
      <c r="G54" s="1" t="s">
        <v>958</v>
      </c>
      <c r="H54" s="2">
        <v>20</v>
      </c>
      <c r="I54" s="259">
        <v>11937</v>
      </c>
      <c r="J54" s="2">
        <v>5</v>
      </c>
      <c r="K54" s="2" t="s">
        <v>959</v>
      </c>
    </row>
    <row r="55" spans="1:11" x14ac:dyDescent="0.25">
      <c r="A55" s="1">
        <v>54</v>
      </c>
      <c r="B55" s="1">
        <v>1</v>
      </c>
      <c r="C55" s="2" t="s">
        <v>1011</v>
      </c>
      <c r="D55" s="262" t="s">
        <v>90</v>
      </c>
      <c r="E55" s="2" t="s">
        <v>1025</v>
      </c>
      <c r="F55" s="2" t="s">
        <v>953</v>
      </c>
      <c r="G55" s="1" t="s">
        <v>958</v>
      </c>
      <c r="H55" s="2">
        <v>30</v>
      </c>
      <c r="I55" s="259">
        <v>8768</v>
      </c>
      <c r="J55" s="2">
        <v>5</v>
      </c>
      <c r="K55" s="2" t="s">
        <v>959</v>
      </c>
    </row>
    <row r="56" spans="1:11" x14ac:dyDescent="0.25">
      <c r="A56" s="1">
        <v>55</v>
      </c>
      <c r="B56" s="1">
        <v>1</v>
      </c>
      <c r="C56" s="2" t="s">
        <v>1011</v>
      </c>
      <c r="D56" s="262" t="s">
        <v>91</v>
      </c>
      <c r="E56" s="2" t="s">
        <v>1026</v>
      </c>
      <c r="F56" s="2" t="s">
        <v>953</v>
      </c>
      <c r="G56" s="1" t="s">
        <v>961</v>
      </c>
      <c r="H56" s="2">
        <v>125</v>
      </c>
      <c r="I56" s="259">
        <v>44812</v>
      </c>
      <c r="J56" s="2">
        <v>13</v>
      </c>
      <c r="K56" s="2" t="s">
        <v>962</v>
      </c>
    </row>
    <row r="57" spans="1:11" x14ac:dyDescent="0.25">
      <c r="A57" s="1">
        <v>56</v>
      </c>
      <c r="B57" s="1">
        <v>1</v>
      </c>
      <c r="C57" s="2" t="s">
        <v>1011</v>
      </c>
      <c r="D57" s="262" t="s">
        <v>92</v>
      </c>
      <c r="E57" s="2" t="s">
        <v>1027</v>
      </c>
      <c r="F57" s="2" t="s">
        <v>953</v>
      </c>
      <c r="G57" s="1" t="s">
        <v>958</v>
      </c>
      <c r="H57" s="2">
        <v>30</v>
      </c>
      <c r="I57" s="259">
        <v>8582</v>
      </c>
      <c r="J57" s="2">
        <v>5</v>
      </c>
      <c r="K57" s="2" t="s">
        <v>959</v>
      </c>
    </row>
    <row r="58" spans="1:11" x14ac:dyDescent="0.25">
      <c r="A58" s="1">
        <v>57</v>
      </c>
      <c r="B58" s="1">
        <v>1</v>
      </c>
      <c r="C58" s="2" t="s">
        <v>1011</v>
      </c>
      <c r="D58" s="262" t="s">
        <v>93</v>
      </c>
      <c r="E58" s="2" t="s">
        <v>1028</v>
      </c>
      <c r="F58" s="2" t="s">
        <v>953</v>
      </c>
      <c r="G58" s="1" t="s">
        <v>980</v>
      </c>
      <c r="H58" s="2">
        <v>0</v>
      </c>
      <c r="I58" s="259">
        <v>23533</v>
      </c>
      <c r="J58" s="2">
        <v>3</v>
      </c>
      <c r="K58" s="2" t="s">
        <v>1029</v>
      </c>
    </row>
    <row r="59" spans="1:11" x14ac:dyDescent="0.25">
      <c r="A59" s="1">
        <v>58</v>
      </c>
      <c r="B59" s="1">
        <v>1</v>
      </c>
      <c r="C59" s="2" t="s">
        <v>1030</v>
      </c>
      <c r="D59" s="262" t="s">
        <v>94</v>
      </c>
      <c r="E59" s="2" t="s">
        <v>1031</v>
      </c>
      <c r="F59" s="2" t="s">
        <v>986</v>
      </c>
      <c r="G59" s="1" t="s">
        <v>1013</v>
      </c>
      <c r="H59" s="2">
        <v>400</v>
      </c>
      <c r="I59" s="259">
        <v>95731</v>
      </c>
      <c r="J59" s="2">
        <v>17</v>
      </c>
      <c r="K59" s="2" t="s">
        <v>1014</v>
      </c>
    </row>
    <row r="60" spans="1:11" x14ac:dyDescent="0.25">
      <c r="A60" s="1">
        <v>59</v>
      </c>
      <c r="B60" s="1">
        <v>1</v>
      </c>
      <c r="C60" s="2" t="s">
        <v>1030</v>
      </c>
      <c r="D60" s="262" t="s">
        <v>95</v>
      </c>
      <c r="E60" s="2" t="s">
        <v>1032</v>
      </c>
      <c r="F60" s="2" t="s">
        <v>986</v>
      </c>
      <c r="G60" s="1" t="s">
        <v>987</v>
      </c>
      <c r="H60" s="2">
        <v>231</v>
      </c>
      <c r="I60" s="259">
        <v>78234</v>
      </c>
      <c r="J60" s="2">
        <v>15</v>
      </c>
      <c r="K60" s="2" t="s">
        <v>988</v>
      </c>
    </row>
    <row r="61" spans="1:11" x14ac:dyDescent="0.25">
      <c r="A61" s="1">
        <v>60</v>
      </c>
      <c r="B61" s="1">
        <v>1</v>
      </c>
      <c r="C61" s="2" t="s">
        <v>1030</v>
      </c>
      <c r="D61" s="262" t="s">
        <v>96</v>
      </c>
      <c r="E61" s="2" t="s">
        <v>1033</v>
      </c>
      <c r="F61" s="2" t="s">
        <v>953</v>
      </c>
      <c r="G61" s="1" t="s">
        <v>958</v>
      </c>
      <c r="H61" s="2">
        <v>59</v>
      </c>
      <c r="I61" s="259">
        <v>37491</v>
      </c>
      <c r="J61" s="2">
        <v>6</v>
      </c>
      <c r="K61" s="2" t="s">
        <v>964</v>
      </c>
    </row>
    <row r="62" spans="1:11" x14ac:dyDescent="0.25">
      <c r="A62" s="1">
        <v>61</v>
      </c>
      <c r="B62" s="1">
        <v>1</v>
      </c>
      <c r="C62" s="2" t="s">
        <v>1030</v>
      </c>
      <c r="D62" s="262" t="s">
        <v>97</v>
      </c>
      <c r="E62" s="2" t="s">
        <v>1034</v>
      </c>
      <c r="F62" s="2" t="s">
        <v>953</v>
      </c>
      <c r="G62" s="1" t="s">
        <v>958</v>
      </c>
      <c r="H62" s="2">
        <v>30</v>
      </c>
      <c r="I62" s="259">
        <v>13522</v>
      </c>
      <c r="J62" s="2">
        <v>5</v>
      </c>
      <c r="K62" s="2" t="s">
        <v>959</v>
      </c>
    </row>
    <row r="63" spans="1:11" x14ac:dyDescent="0.25">
      <c r="A63" s="1">
        <v>62</v>
      </c>
      <c r="B63" s="1">
        <v>1</v>
      </c>
      <c r="C63" s="2" t="s">
        <v>1030</v>
      </c>
      <c r="D63" s="262" t="s">
        <v>98</v>
      </c>
      <c r="E63" s="2" t="s">
        <v>1035</v>
      </c>
      <c r="F63" s="2" t="s">
        <v>953</v>
      </c>
      <c r="G63" s="1" t="s">
        <v>958</v>
      </c>
      <c r="H63" s="2">
        <v>96</v>
      </c>
      <c r="I63" s="259">
        <v>50084</v>
      </c>
      <c r="J63" s="2">
        <v>6</v>
      </c>
      <c r="K63" s="2" t="s">
        <v>964</v>
      </c>
    </row>
    <row r="64" spans="1:11" x14ac:dyDescent="0.25">
      <c r="A64" s="1">
        <v>63</v>
      </c>
      <c r="B64" s="1">
        <v>1</v>
      </c>
      <c r="C64" s="2" t="s">
        <v>1030</v>
      </c>
      <c r="D64" s="262" t="s">
        <v>99</v>
      </c>
      <c r="E64" s="2" t="s">
        <v>1036</v>
      </c>
      <c r="F64" s="2" t="s">
        <v>953</v>
      </c>
      <c r="G64" s="1" t="s">
        <v>958</v>
      </c>
      <c r="H64" s="2">
        <v>42</v>
      </c>
      <c r="I64" s="259">
        <v>39306</v>
      </c>
      <c r="J64" s="2">
        <v>6</v>
      </c>
      <c r="K64" s="2" t="s">
        <v>964</v>
      </c>
    </row>
    <row r="65" spans="1:11" x14ac:dyDescent="0.25">
      <c r="A65" s="1">
        <v>64</v>
      </c>
      <c r="B65" s="1">
        <v>1</v>
      </c>
      <c r="C65" s="2" t="s">
        <v>1030</v>
      </c>
      <c r="D65" s="262" t="s">
        <v>100</v>
      </c>
      <c r="E65" s="2" t="s">
        <v>1037</v>
      </c>
      <c r="F65" s="2" t="s">
        <v>953</v>
      </c>
      <c r="G65" s="1" t="s">
        <v>958</v>
      </c>
      <c r="H65" s="2">
        <v>34</v>
      </c>
      <c r="I65" s="259">
        <v>23438</v>
      </c>
      <c r="J65" s="2">
        <v>5</v>
      </c>
      <c r="K65" s="2" t="s">
        <v>959</v>
      </c>
    </row>
    <row r="66" spans="1:11" x14ac:dyDescent="0.25">
      <c r="A66" s="1">
        <v>65</v>
      </c>
      <c r="B66" s="1">
        <v>1</v>
      </c>
      <c r="C66" s="2" t="s">
        <v>1030</v>
      </c>
      <c r="D66" s="262" t="s">
        <v>101</v>
      </c>
      <c r="E66" s="2" t="s">
        <v>1038</v>
      </c>
      <c r="F66" s="2" t="s">
        <v>953</v>
      </c>
      <c r="G66" s="1" t="s">
        <v>980</v>
      </c>
      <c r="H66" s="2">
        <v>0</v>
      </c>
      <c r="J66" s="2">
        <v>1</v>
      </c>
      <c r="K66" s="2" t="s">
        <v>1039</v>
      </c>
    </row>
    <row r="67" spans="1:11" x14ac:dyDescent="0.25">
      <c r="A67" s="1">
        <v>66</v>
      </c>
      <c r="B67" s="1">
        <v>1</v>
      </c>
      <c r="C67" s="2" t="s">
        <v>1030</v>
      </c>
      <c r="D67" s="262" t="s">
        <v>102</v>
      </c>
      <c r="E67" s="2" t="s">
        <v>1040</v>
      </c>
      <c r="F67" s="2" t="s">
        <v>953</v>
      </c>
      <c r="G67" s="1" t="s">
        <v>980</v>
      </c>
      <c r="H67" s="2">
        <v>0</v>
      </c>
      <c r="J67" s="2">
        <v>1</v>
      </c>
      <c r="K67" s="2" t="s">
        <v>1039</v>
      </c>
    </row>
    <row r="68" spans="1:11" x14ac:dyDescent="0.25">
      <c r="A68" s="1">
        <v>67</v>
      </c>
      <c r="B68" s="1">
        <v>1</v>
      </c>
      <c r="C68" s="2" t="s">
        <v>1041</v>
      </c>
      <c r="D68" s="262" t="s">
        <v>103</v>
      </c>
      <c r="E68" s="2" t="s">
        <v>1042</v>
      </c>
      <c r="F68" s="2" t="s">
        <v>986</v>
      </c>
      <c r="G68" s="1" t="s">
        <v>1013</v>
      </c>
      <c r="H68" s="2">
        <v>500</v>
      </c>
      <c r="I68" s="259">
        <v>78355</v>
      </c>
      <c r="J68" s="2">
        <v>17</v>
      </c>
      <c r="K68" s="2" t="s">
        <v>1014</v>
      </c>
    </row>
    <row r="69" spans="1:11" x14ac:dyDescent="0.25">
      <c r="A69" s="1">
        <v>68</v>
      </c>
      <c r="B69" s="1">
        <v>1</v>
      </c>
      <c r="C69" s="2" t="s">
        <v>1041</v>
      </c>
      <c r="D69" s="262" t="s">
        <v>104</v>
      </c>
      <c r="E69" s="2" t="s">
        <v>1043</v>
      </c>
      <c r="F69" s="2" t="s">
        <v>953</v>
      </c>
      <c r="G69" s="1" t="s">
        <v>958</v>
      </c>
      <c r="H69" s="2">
        <v>54</v>
      </c>
      <c r="I69" s="259">
        <v>37156</v>
      </c>
      <c r="J69" s="2">
        <v>6</v>
      </c>
      <c r="K69" s="2" t="s">
        <v>964</v>
      </c>
    </row>
    <row r="70" spans="1:11" x14ac:dyDescent="0.25">
      <c r="A70" s="1">
        <v>69</v>
      </c>
      <c r="B70" s="1">
        <v>1</v>
      </c>
      <c r="C70" s="2" t="s">
        <v>1041</v>
      </c>
      <c r="D70" s="262" t="s">
        <v>105</v>
      </c>
      <c r="E70" s="2" t="s">
        <v>1044</v>
      </c>
      <c r="F70" s="2" t="s">
        <v>953</v>
      </c>
      <c r="G70" s="1" t="s">
        <v>958</v>
      </c>
      <c r="H70" s="2">
        <v>44</v>
      </c>
      <c r="I70" s="259">
        <v>40228</v>
      </c>
      <c r="J70" s="2">
        <v>6</v>
      </c>
      <c r="K70" s="2" t="s">
        <v>964</v>
      </c>
    </row>
    <row r="71" spans="1:11" x14ac:dyDescent="0.25">
      <c r="A71" s="1">
        <v>70</v>
      </c>
      <c r="B71" s="1">
        <v>1</v>
      </c>
      <c r="C71" s="2" t="s">
        <v>1041</v>
      </c>
      <c r="D71" s="262" t="s">
        <v>106</v>
      </c>
      <c r="E71" s="2" t="s">
        <v>1045</v>
      </c>
      <c r="F71" s="2" t="s">
        <v>953</v>
      </c>
      <c r="G71" s="1" t="s">
        <v>958</v>
      </c>
      <c r="H71" s="2">
        <v>43</v>
      </c>
      <c r="I71" s="259">
        <v>51191</v>
      </c>
      <c r="J71" s="2">
        <v>6</v>
      </c>
      <c r="K71" s="2" t="s">
        <v>964</v>
      </c>
    </row>
    <row r="72" spans="1:11" x14ac:dyDescent="0.25">
      <c r="A72" s="1">
        <v>71</v>
      </c>
      <c r="B72" s="1">
        <v>1</v>
      </c>
      <c r="C72" s="2" t="s">
        <v>1041</v>
      </c>
      <c r="D72" s="262" t="s">
        <v>107</v>
      </c>
      <c r="E72" s="2" t="s">
        <v>1046</v>
      </c>
      <c r="F72" s="2" t="s">
        <v>953</v>
      </c>
      <c r="G72" s="1" t="s">
        <v>958</v>
      </c>
      <c r="H72" s="2">
        <v>35</v>
      </c>
      <c r="I72" s="259">
        <v>36376</v>
      </c>
      <c r="J72" s="2">
        <v>6</v>
      </c>
      <c r="K72" s="2" t="s">
        <v>964</v>
      </c>
    </row>
    <row r="73" spans="1:11" x14ac:dyDescent="0.25">
      <c r="A73" s="1">
        <v>72</v>
      </c>
      <c r="B73" s="1">
        <v>1</v>
      </c>
      <c r="C73" s="2" t="s">
        <v>1041</v>
      </c>
      <c r="D73" s="262" t="s">
        <v>108</v>
      </c>
      <c r="E73" s="2" t="s">
        <v>1047</v>
      </c>
      <c r="F73" s="2" t="s">
        <v>953</v>
      </c>
      <c r="G73" s="1" t="s">
        <v>958</v>
      </c>
      <c r="H73" s="2">
        <v>30</v>
      </c>
      <c r="I73" s="259">
        <v>35247</v>
      </c>
      <c r="J73" s="2">
        <v>6</v>
      </c>
      <c r="K73" s="2" t="s">
        <v>964</v>
      </c>
    </row>
    <row r="74" spans="1:11" x14ac:dyDescent="0.25">
      <c r="A74" s="1">
        <v>73</v>
      </c>
      <c r="B74" s="1">
        <v>1</v>
      </c>
      <c r="C74" s="2" t="s">
        <v>1041</v>
      </c>
      <c r="D74" s="262" t="s">
        <v>109</v>
      </c>
      <c r="E74" s="2" t="s">
        <v>1048</v>
      </c>
      <c r="F74" s="2" t="s">
        <v>953</v>
      </c>
      <c r="G74" s="1" t="s">
        <v>958</v>
      </c>
      <c r="H74" s="2">
        <v>34</v>
      </c>
      <c r="I74" s="259">
        <v>11895</v>
      </c>
      <c r="J74" s="2">
        <v>5</v>
      </c>
      <c r="K74" s="2" t="s">
        <v>959</v>
      </c>
    </row>
    <row r="75" spans="1:11" x14ac:dyDescent="0.25">
      <c r="A75" s="1">
        <v>74</v>
      </c>
      <c r="B75" s="1">
        <v>1</v>
      </c>
      <c r="C75" s="2" t="s">
        <v>1041</v>
      </c>
      <c r="D75" s="262" t="s">
        <v>110</v>
      </c>
      <c r="E75" s="2" t="s">
        <v>1049</v>
      </c>
      <c r="F75" s="2" t="s">
        <v>953</v>
      </c>
      <c r="G75" s="1" t="s">
        <v>954</v>
      </c>
      <c r="H75" s="2">
        <v>34</v>
      </c>
      <c r="I75" s="259">
        <v>26473</v>
      </c>
      <c r="J75" s="2">
        <v>9</v>
      </c>
      <c r="K75" s="2" t="s">
        <v>977</v>
      </c>
    </row>
    <row r="76" spans="1:11" x14ac:dyDescent="0.25">
      <c r="A76" s="1">
        <v>75</v>
      </c>
      <c r="B76" s="1">
        <v>1</v>
      </c>
      <c r="C76" s="2" t="s">
        <v>1050</v>
      </c>
      <c r="D76" s="262" t="s">
        <v>111</v>
      </c>
      <c r="E76" s="2" t="s">
        <v>1051</v>
      </c>
      <c r="F76" s="2" t="s">
        <v>986</v>
      </c>
      <c r="G76" s="1" t="s">
        <v>1013</v>
      </c>
      <c r="H76" s="2">
        <v>150</v>
      </c>
      <c r="I76" s="259">
        <v>31023</v>
      </c>
      <c r="J76" s="2">
        <v>16</v>
      </c>
      <c r="K76" s="2" t="s">
        <v>1052</v>
      </c>
    </row>
    <row r="77" spans="1:11" x14ac:dyDescent="0.25">
      <c r="A77" s="1">
        <v>76</v>
      </c>
      <c r="B77" s="1">
        <v>1</v>
      </c>
      <c r="C77" s="2" t="s">
        <v>1050</v>
      </c>
      <c r="D77" s="262" t="s">
        <v>112</v>
      </c>
      <c r="E77" s="2" t="s">
        <v>1053</v>
      </c>
      <c r="F77" s="2" t="s">
        <v>953</v>
      </c>
      <c r="G77" s="1" t="s">
        <v>958</v>
      </c>
      <c r="H77" s="2">
        <v>34</v>
      </c>
      <c r="I77" s="259">
        <v>16513</v>
      </c>
      <c r="J77" s="2">
        <v>5</v>
      </c>
      <c r="K77" s="2" t="s">
        <v>959</v>
      </c>
    </row>
    <row r="78" spans="1:11" x14ac:dyDescent="0.25">
      <c r="A78" s="1">
        <v>77</v>
      </c>
      <c r="B78" s="1">
        <v>1</v>
      </c>
      <c r="C78" s="2" t="s">
        <v>1050</v>
      </c>
      <c r="D78" s="262" t="s">
        <v>113</v>
      </c>
      <c r="E78" s="2" t="s">
        <v>1054</v>
      </c>
      <c r="F78" s="2" t="s">
        <v>953</v>
      </c>
      <c r="G78" s="1" t="s">
        <v>954</v>
      </c>
      <c r="H78" s="2">
        <v>60</v>
      </c>
      <c r="I78" s="259">
        <v>25621</v>
      </c>
      <c r="J78" s="2">
        <v>9</v>
      </c>
      <c r="K78" s="2" t="s">
        <v>977</v>
      </c>
    </row>
    <row r="79" spans="1:11" x14ac:dyDescent="0.25">
      <c r="A79" s="1">
        <v>78</v>
      </c>
      <c r="B79" s="1">
        <v>1</v>
      </c>
      <c r="C79" s="2" t="s">
        <v>1050</v>
      </c>
      <c r="D79" s="262" t="s">
        <v>114</v>
      </c>
      <c r="E79" s="2" t="s">
        <v>1055</v>
      </c>
      <c r="F79" s="2" t="s">
        <v>953</v>
      </c>
      <c r="G79" s="1" t="s">
        <v>961</v>
      </c>
      <c r="H79" s="2">
        <v>114</v>
      </c>
      <c r="I79" s="259">
        <v>40779</v>
      </c>
      <c r="J79" s="2">
        <v>13</v>
      </c>
      <c r="K79" s="2" t="s">
        <v>962</v>
      </c>
    </row>
    <row r="80" spans="1:11" x14ac:dyDescent="0.25">
      <c r="A80" s="1">
        <v>79</v>
      </c>
      <c r="B80" s="1">
        <v>1</v>
      </c>
      <c r="C80" s="2" t="s">
        <v>1050</v>
      </c>
      <c r="D80" s="262" t="s">
        <v>115</v>
      </c>
      <c r="E80" s="2" t="s">
        <v>1056</v>
      </c>
      <c r="F80" s="2" t="s">
        <v>953</v>
      </c>
      <c r="G80" s="1" t="s">
        <v>958</v>
      </c>
      <c r="H80" s="2">
        <v>30</v>
      </c>
      <c r="I80" s="259">
        <v>27952</v>
      </c>
      <c r="J80" s="2">
        <v>5</v>
      </c>
      <c r="K80" s="2" t="s">
        <v>959</v>
      </c>
    </row>
    <row r="81" spans="1:11" x14ac:dyDescent="0.25">
      <c r="A81" s="1">
        <v>80</v>
      </c>
      <c r="B81" s="1">
        <v>1</v>
      </c>
      <c r="C81" s="2" t="s">
        <v>1050</v>
      </c>
      <c r="D81" s="262" t="s">
        <v>116</v>
      </c>
      <c r="E81" s="2" t="s">
        <v>1057</v>
      </c>
      <c r="F81" s="2" t="s">
        <v>953</v>
      </c>
      <c r="G81" s="1" t="s">
        <v>958</v>
      </c>
      <c r="H81" s="2">
        <v>32</v>
      </c>
      <c r="I81" s="259">
        <v>31770</v>
      </c>
      <c r="J81" s="2">
        <v>6</v>
      </c>
      <c r="K81" s="2" t="s">
        <v>964</v>
      </c>
    </row>
    <row r="82" spans="1:11" x14ac:dyDescent="0.25">
      <c r="A82" s="1">
        <v>81</v>
      </c>
      <c r="B82" s="1">
        <v>1</v>
      </c>
      <c r="C82" s="2" t="s">
        <v>1050</v>
      </c>
      <c r="D82" s="262" t="s">
        <v>117</v>
      </c>
      <c r="E82" s="2" t="s">
        <v>1058</v>
      </c>
      <c r="F82" s="2" t="s">
        <v>953</v>
      </c>
      <c r="G82" s="1" t="s">
        <v>958</v>
      </c>
      <c r="H82" s="2">
        <v>34</v>
      </c>
      <c r="I82" s="259">
        <v>13928</v>
      </c>
      <c r="J82" s="2">
        <v>5</v>
      </c>
      <c r="K82" s="2" t="s">
        <v>959</v>
      </c>
    </row>
    <row r="83" spans="1:11" x14ac:dyDescent="0.25">
      <c r="A83" s="1">
        <v>82</v>
      </c>
      <c r="B83" s="1">
        <v>1</v>
      </c>
      <c r="C83" s="2" t="s">
        <v>1059</v>
      </c>
      <c r="D83" s="262" t="s">
        <v>118</v>
      </c>
      <c r="E83" s="2" t="s">
        <v>1060</v>
      </c>
      <c r="F83" s="2" t="s">
        <v>949</v>
      </c>
      <c r="G83" s="1" t="s">
        <v>950</v>
      </c>
      <c r="H83" s="2">
        <v>755</v>
      </c>
      <c r="I83" s="259">
        <v>144390</v>
      </c>
      <c r="J83" s="2">
        <v>19</v>
      </c>
      <c r="K83" s="2" t="s">
        <v>951</v>
      </c>
    </row>
    <row r="84" spans="1:11" x14ac:dyDescent="0.25">
      <c r="A84" s="1">
        <v>83</v>
      </c>
      <c r="B84" s="1">
        <v>1</v>
      </c>
      <c r="C84" s="2" t="s">
        <v>1059</v>
      </c>
      <c r="D84" s="262" t="s">
        <v>119</v>
      </c>
      <c r="E84" s="2" t="s">
        <v>1061</v>
      </c>
      <c r="F84" s="2" t="s">
        <v>953</v>
      </c>
      <c r="G84" s="1" t="s">
        <v>958</v>
      </c>
      <c r="H84" s="2">
        <v>30</v>
      </c>
      <c r="I84" s="259">
        <v>26046</v>
      </c>
      <c r="J84" s="2">
        <v>5</v>
      </c>
      <c r="K84" s="2" t="s">
        <v>959</v>
      </c>
    </row>
    <row r="85" spans="1:11" x14ac:dyDescent="0.25">
      <c r="A85" s="1">
        <v>84</v>
      </c>
      <c r="B85" s="1">
        <v>1</v>
      </c>
      <c r="C85" s="2" t="s">
        <v>1059</v>
      </c>
      <c r="D85" s="262" t="s">
        <v>120</v>
      </c>
      <c r="E85" s="2" t="s">
        <v>1062</v>
      </c>
      <c r="F85" s="2" t="s">
        <v>953</v>
      </c>
      <c r="G85" s="1" t="s">
        <v>961</v>
      </c>
      <c r="H85" s="2">
        <v>120</v>
      </c>
      <c r="I85" s="259">
        <v>40473</v>
      </c>
      <c r="J85" s="2">
        <v>13</v>
      </c>
      <c r="K85" s="2" t="s">
        <v>962</v>
      </c>
    </row>
    <row r="86" spans="1:11" x14ac:dyDescent="0.25">
      <c r="A86" s="1">
        <v>85</v>
      </c>
      <c r="B86" s="1">
        <v>1</v>
      </c>
      <c r="C86" s="2" t="s">
        <v>1059</v>
      </c>
      <c r="D86" s="262" t="s">
        <v>121</v>
      </c>
      <c r="E86" s="2" t="s">
        <v>1063</v>
      </c>
      <c r="F86" s="2" t="s">
        <v>953</v>
      </c>
      <c r="G86" s="1" t="s">
        <v>958</v>
      </c>
      <c r="H86" s="2">
        <v>30</v>
      </c>
      <c r="I86" s="259">
        <v>25386</v>
      </c>
      <c r="J86" s="2">
        <v>5</v>
      </c>
      <c r="K86" s="2" t="s">
        <v>959</v>
      </c>
    </row>
    <row r="87" spans="1:11" x14ac:dyDescent="0.25">
      <c r="A87" s="1">
        <v>86</v>
      </c>
      <c r="B87" s="1">
        <v>1</v>
      </c>
      <c r="C87" s="2" t="s">
        <v>1059</v>
      </c>
      <c r="D87" s="262" t="s">
        <v>122</v>
      </c>
      <c r="E87" s="2" t="s">
        <v>1064</v>
      </c>
      <c r="F87" s="2" t="s">
        <v>953</v>
      </c>
      <c r="G87" s="1" t="s">
        <v>958</v>
      </c>
      <c r="H87" s="2">
        <v>29</v>
      </c>
      <c r="I87" s="259">
        <v>40426</v>
      </c>
      <c r="J87" s="2">
        <v>6</v>
      </c>
      <c r="K87" s="2" t="s">
        <v>964</v>
      </c>
    </row>
    <row r="88" spans="1:11" x14ac:dyDescent="0.25">
      <c r="A88" s="1">
        <v>87</v>
      </c>
      <c r="B88" s="1">
        <v>1</v>
      </c>
      <c r="C88" s="2" t="s">
        <v>1059</v>
      </c>
      <c r="D88" s="262" t="s">
        <v>123</v>
      </c>
      <c r="E88" s="2" t="s">
        <v>1065</v>
      </c>
      <c r="F88" s="2" t="s">
        <v>953</v>
      </c>
      <c r="G88" s="1" t="s">
        <v>958</v>
      </c>
      <c r="H88" s="2">
        <v>27</v>
      </c>
      <c r="I88" s="259">
        <v>28035</v>
      </c>
      <c r="J88" s="2">
        <v>5</v>
      </c>
      <c r="K88" s="2" t="s">
        <v>959</v>
      </c>
    </row>
    <row r="89" spans="1:11" x14ac:dyDescent="0.25">
      <c r="A89" s="1">
        <v>88</v>
      </c>
      <c r="B89" s="1">
        <v>1</v>
      </c>
      <c r="C89" s="2" t="s">
        <v>1059</v>
      </c>
      <c r="D89" s="262" t="s">
        <v>124</v>
      </c>
      <c r="E89" s="2" t="s">
        <v>1066</v>
      </c>
      <c r="F89" s="2" t="s">
        <v>953</v>
      </c>
      <c r="G89" s="1" t="s">
        <v>958</v>
      </c>
      <c r="H89" s="2">
        <v>32</v>
      </c>
      <c r="I89" s="259">
        <v>33930</v>
      </c>
      <c r="J89" s="2">
        <v>6</v>
      </c>
      <c r="K89" s="2" t="s">
        <v>964</v>
      </c>
    </row>
    <row r="90" spans="1:11" x14ac:dyDescent="0.25">
      <c r="A90" s="1">
        <v>89</v>
      </c>
      <c r="B90" s="1">
        <v>1</v>
      </c>
      <c r="C90" s="2" t="s">
        <v>1059</v>
      </c>
      <c r="D90" s="262" t="s">
        <v>125</v>
      </c>
      <c r="E90" s="2" t="s">
        <v>1067</v>
      </c>
      <c r="F90" s="2" t="s">
        <v>953</v>
      </c>
      <c r="G90" s="1" t="s">
        <v>961</v>
      </c>
      <c r="H90" s="2">
        <v>60</v>
      </c>
      <c r="I90" s="259">
        <v>43523</v>
      </c>
      <c r="J90" s="2">
        <v>12</v>
      </c>
      <c r="K90" s="2" t="s">
        <v>966</v>
      </c>
    </row>
    <row r="91" spans="1:11" x14ac:dyDescent="0.25">
      <c r="A91" s="1">
        <v>90</v>
      </c>
      <c r="B91" s="1">
        <v>1</v>
      </c>
      <c r="C91" s="2" t="s">
        <v>1059</v>
      </c>
      <c r="D91" s="262" t="s">
        <v>126</v>
      </c>
      <c r="E91" s="2" t="s">
        <v>1068</v>
      </c>
      <c r="F91" s="2" t="s">
        <v>953</v>
      </c>
      <c r="G91" s="1" t="s">
        <v>958</v>
      </c>
      <c r="H91" s="2">
        <v>9</v>
      </c>
      <c r="I91" s="259">
        <v>11422</v>
      </c>
      <c r="J91" s="2">
        <v>5</v>
      </c>
      <c r="K91" s="2" t="s">
        <v>959</v>
      </c>
    </row>
    <row r="92" spans="1:11" x14ac:dyDescent="0.25">
      <c r="A92" s="1">
        <v>91</v>
      </c>
      <c r="B92" s="1">
        <v>1</v>
      </c>
      <c r="C92" s="2" t="s">
        <v>1059</v>
      </c>
      <c r="D92" s="262" t="s">
        <v>127</v>
      </c>
      <c r="E92" s="2" t="s">
        <v>1069</v>
      </c>
      <c r="F92" s="2" t="s">
        <v>953</v>
      </c>
      <c r="G92" s="1" t="s">
        <v>958</v>
      </c>
      <c r="H92" s="2">
        <v>30</v>
      </c>
      <c r="I92" s="259">
        <v>40878</v>
      </c>
      <c r="J92" s="2">
        <v>6</v>
      </c>
      <c r="K92" s="2" t="s">
        <v>964</v>
      </c>
    </row>
    <row r="93" spans="1:11" x14ac:dyDescent="0.25">
      <c r="A93" s="1">
        <v>92</v>
      </c>
      <c r="B93" s="1">
        <v>1</v>
      </c>
      <c r="C93" s="2" t="s">
        <v>1059</v>
      </c>
      <c r="D93" s="262" t="s">
        <v>128</v>
      </c>
      <c r="E93" s="2" t="s">
        <v>1070</v>
      </c>
      <c r="F93" s="2" t="s">
        <v>953</v>
      </c>
      <c r="G93" s="1" t="s">
        <v>958</v>
      </c>
      <c r="H93" s="2">
        <v>30</v>
      </c>
      <c r="I93" s="259">
        <v>21693</v>
      </c>
      <c r="J93" s="2">
        <v>5</v>
      </c>
      <c r="K93" s="2" t="s">
        <v>959</v>
      </c>
    </row>
    <row r="94" spans="1:11" x14ac:dyDescent="0.25">
      <c r="A94" s="1">
        <v>93</v>
      </c>
      <c r="B94" s="1">
        <v>1</v>
      </c>
      <c r="C94" s="2" t="s">
        <v>1059</v>
      </c>
      <c r="D94" s="262" t="s">
        <v>129</v>
      </c>
      <c r="E94" s="2" t="s">
        <v>1071</v>
      </c>
      <c r="F94" s="2" t="s">
        <v>953</v>
      </c>
      <c r="G94" s="1" t="s">
        <v>958</v>
      </c>
      <c r="H94" s="2">
        <v>30</v>
      </c>
      <c r="I94" s="259">
        <v>34353</v>
      </c>
      <c r="J94" s="2">
        <v>6</v>
      </c>
      <c r="K94" s="2" t="s">
        <v>964</v>
      </c>
    </row>
    <row r="95" spans="1:11" x14ac:dyDescent="0.25">
      <c r="A95" s="1">
        <v>94</v>
      </c>
      <c r="B95" s="1">
        <v>1</v>
      </c>
      <c r="C95" s="2" t="s">
        <v>1059</v>
      </c>
      <c r="D95" s="262" t="s">
        <v>130</v>
      </c>
      <c r="E95" s="2" t="s">
        <v>1072</v>
      </c>
      <c r="F95" s="2" t="s">
        <v>953</v>
      </c>
      <c r="G95" s="1" t="s">
        <v>958</v>
      </c>
      <c r="H95" s="2">
        <v>33</v>
      </c>
      <c r="I95" s="259">
        <v>24887</v>
      </c>
      <c r="J95" s="2">
        <v>5</v>
      </c>
      <c r="K95" s="2" t="s">
        <v>959</v>
      </c>
    </row>
    <row r="96" spans="1:11" x14ac:dyDescent="0.25">
      <c r="A96" s="1">
        <v>95</v>
      </c>
      <c r="B96" s="1">
        <v>1</v>
      </c>
      <c r="C96" s="2" t="s">
        <v>1073</v>
      </c>
      <c r="D96" s="262" t="s">
        <v>131</v>
      </c>
      <c r="E96" s="2" t="s">
        <v>1074</v>
      </c>
      <c r="F96" s="2" t="s">
        <v>986</v>
      </c>
      <c r="G96" s="1" t="s">
        <v>1013</v>
      </c>
      <c r="H96" s="2">
        <v>411</v>
      </c>
      <c r="I96" s="259">
        <v>78000</v>
      </c>
      <c r="J96" s="2">
        <v>17</v>
      </c>
      <c r="K96" s="2" t="s">
        <v>1014</v>
      </c>
    </row>
    <row r="97" spans="1:11" x14ac:dyDescent="0.25">
      <c r="A97" s="1">
        <v>96</v>
      </c>
      <c r="B97" s="1">
        <v>1</v>
      </c>
      <c r="C97" s="2" t="s">
        <v>1073</v>
      </c>
      <c r="D97" s="262" t="s">
        <v>132</v>
      </c>
      <c r="E97" s="2" t="s">
        <v>1075</v>
      </c>
      <c r="F97" s="2" t="s">
        <v>953</v>
      </c>
      <c r="G97" s="1" t="s">
        <v>958</v>
      </c>
      <c r="H97" s="2">
        <v>31</v>
      </c>
      <c r="I97" s="259">
        <v>28759</v>
      </c>
      <c r="J97" s="2">
        <v>5</v>
      </c>
      <c r="K97" s="2" t="s">
        <v>959</v>
      </c>
    </row>
    <row r="98" spans="1:11" x14ac:dyDescent="0.25">
      <c r="A98" s="1">
        <v>97</v>
      </c>
      <c r="B98" s="1">
        <v>1</v>
      </c>
      <c r="C98" s="2" t="s">
        <v>1073</v>
      </c>
      <c r="D98" s="262" t="s">
        <v>133</v>
      </c>
      <c r="E98" s="2" t="s">
        <v>1076</v>
      </c>
      <c r="F98" s="2" t="s">
        <v>953</v>
      </c>
      <c r="G98" s="1" t="s">
        <v>958</v>
      </c>
      <c r="H98" s="2">
        <v>30</v>
      </c>
      <c r="I98" s="259">
        <v>29330</v>
      </c>
      <c r="J98" s="2">
        <v>5</v>
      </c>
      <c r="K98" s="2" t="s">
        <v>959</v>
      </c>
    </row>
    <row r="99" spans="1:11" x14ac:dyDescent="0.25">
      <c r="A99" s="1">
        <v>98</v>
      </c>
      <c r="B99" s="1">
        <v>1</v>
      </c>
      <c r="C99" s="2" t="s">
        <v>1073</v>
      </c>
      <c r="D99" s="262" t="s">
        <v>134</v>
      </c>
      <c r="E99" s="2" t="s">
        <v>1077</v>
      </c>
      <c r="F99" s="2" t="s">
        <v>953</v>
      </c>
      <c r="G99" s="1" t="s">
        <v>954</v>
      </c>
      <c r="H99" s="2">
        <v>60</v>
      </c>
      <c r="I99" s="259">
        <v>55555</v>
      </c>
      <c r="J99" s="2">
        <v>10</v>
      </c>
      <c r="K99" s="2" t="s">
        <v>955</v>
      </c>
    </row>
    <row r="100" spans="1:11" x14ac:dyDescent="0.25">
      <c r="A100" s="1">
        <v>99</v>
      </c>
      <c r="B100" s="1">
        <v>1</v>
      </c>
      <c r="C100" s="2" t="s">
        <v>1073</v>
      </c>
      <c r="D100" s="262" t="s">
        <v>135</v>
      </c>
      <c r="E100" s="2" t="s">
        <v>1078</v>
      </c>
      <c r="F100" s="2" t="s">
        <v>953</v>
      </c>
      <c r="G100" s="1" t="s">
        <v>958</v>
      </c>
      <c r="H100" s="2">
        <v>30</v>
      </c>
      <c r="I100" s="259">
        <v>17014</v>
      </c>
      <c r="J100" s="2">
        <v>5</v>
      </c>
      <c r="K100" s="2" t="s">
        <v>959</v>
      </c>
    </row>
    <row r="101" spans="1:11" x14ac:dyDescent="0.25">
      <c r="A101" s="1">
        <v>100</v>
      </c>
      <c r="B101" s="1">
        <v>1</v>
      </c>
      <c r="C101" s="2" t="s">
        <v>1073</v>
      </c>
      <c r="D101" s="262" t="s">
        <v>136</v>
      </c>
      <c r="E101" s="2" t="s">
        <v>1079</v>
      </c>
      <c r="F101" s="2" t="s">
        <v>953</v>
      </c>
      <c r="G101" s="1" t="s">
        <v>958</v>
      </c>
      <c r="H101" s="2">
        <v>75</v>
      </c>
      <c r="I101" s="259">
        <v>39561</v>
      </c>
      <c r="J101" s="2">
        <v>6</v>
      </c>
      <c r="K101" s="2" t="s">
        <v>964</v>
      </c>
    </row>
    <row r="102" spans="1:11" x14ac:dyDescent="0.25">
      <c r="A102" s="1">
        <v>101</v>
      </c>
      <c r="B102" s="1">
        <v>1</v>
      </c>
      <c r="C102" s="2" t="s">
        <v>1073</v>
      </c>
      <c r="D102" s="262" t="s">
        <v>137</v>
      </c>
      <c r="E102" s="2" t="s">
        <v>1080</v>
      </c>
      <c r="F102" s="2" t="s">
        <v>953</v>
      </c>
      <c r="G102" s="1" t="s">
        <v>958</v>
      </c>
      <c r="H102" s="2">
        <v>30</v>
      </c>
      <c r="I102" s="259">
        <v>11859</v>
      </c>
      <c r="J102" s="2">
        <v>5</v>
      </c>
      <c r="K102" s="2" t="s">
        <v>959</v>
      </c>
    </row>
    <row r="103" spans="1:11" x14ac:dyDescent="0.25">
      <c r="A103" s="1">
        <v>102</v>
      </c>
      <c r="B103" s="1">
        <v>1</v>
      </c>
      <c r="C103" s="2" t="s">
        <v>1073</v>
      </c>
      <c r="D103" s="262" t="s">
        <v>138</v>
      </c>
      <c r="E103" s="2" t="s">
        <v>1081</v>
      </c>
      <c r="F103" s="2" t="s">
        <v>953</v>
      </c>
      <c r="G103" s="1" t="s">
        <v>980</v>
      </c>
      <c r="H103" s="2">
        <v>10</v>
      </c>
      <c r="I103" s="259">
        <v>13333</v>
      </c>
      <c r="J103" s="2">
        <v>2</v>
      </c>
      <c r="K103" s="2" t="s">
        <v>981</v>
      </c>
    </row>
    <row r="104" spans="1:11" x14ac:dyDescent="0.25">
      <c r="A104" s="1">
        <v>103</v>
      </c>
      <c r="B104" s="1">
        <v>2</v>
      </c>
      <c r="C104" s="2" t="s">
        <v>1082</v>
      </c>
      <c r="D104" s="262" t="s">
        <v>139</v>
      </c>
      <c r="E104" s="2" t="s">
        <v>1083</v>
      </c>
      <c r="F104" s="2" t="s">
        <v>986</v>
      </c>
      <c r="G104" s="1" t="s">
        <v>1013</v>
      </c>
      <c r="H104" s="2">
        <v>310</v>
      </c>
      <c r="I104" s="259">
        <v>70151</v>
      </c>
      <c r="J104" s="2">
        <v>16</v>
      </c>
      <c r="K104" s="2" t="s">
        <v>1052</v>
      </c>
    </row>
    <row r="105" spans="1:11" x14ac:dyDescent="0.25">
      <c r="A105" s="1">
        <v>104</v>
      </c>
      <c r="B105" s="1">
        <v>2</v>
      </c>
      <c r="C105" s="2" t="s">
        <v>1082</v>
      </c>
      <c r="D105" s="262" t="s">
        <v>140</v>
      </c>
      <c r="E105" s="2" t="s">
        <v>1084</v>
      </c>
      <c r="F105" s="2" t="s">
        <v>986</v>
      </c>
      <c r="G105" s="1" t="s">
        <v>1013</v>
      </c>
      <c r="H105" s="2">
        <v>365</v>
      </c>
      <c r="I105" s="259">
        <v>76200</v>
      </c>
      <c r="J105" s="2">
        <v>16</v>
      </c>
      <c r="K105" s="2" t="s">
        <v>1052</v>
      </c>
    </row>
    <row r="106" spans="1:11" x14ac:dyDescent="0.25">
      <c r="A106" s="1">
        <v>105</v>
      </c>
      <c r="B106" s="1">
        <v>2</v>
      </c>
      <c r="C106" s="2" t="s">
        <v>1082</v>
      </c>
      <c r="D106" s="262" t="s">
        <v>141</v>
      </c>
      <c r="E106" s="2" t="s">
        <v>1085</v>
      </c>
      <c r="F106" s="2" t="s">
        <v>953</v>
      </c>
      <c r="G106" s="1" t="s">
        <v>958</v>
      </c>
      <c r="H106" s="2">
        <v>60</v>
      </c>
      <c r="I106" s="259">
        <v>35003</v>
      </c>
      <c r="J106" s="2">
        <v>6</v>
      </c>
      <c r="K106" s="2" t="s">
        <v>964</v>
      </c>
    </row>
    <row r="107" spans="1:11" x14ac:dyDescent="0.25">
      <c r="A107" s="1">
        <v>106</v>
      </c>
      <c r="B107" s="1">
        <v>2</v>
      </c>
      <c r="C107" s="2" t="s">
        <v>1082</v>
      </c>
      <c r="D107" s="262" t="s">
        <v>142</v>
      </c>
      <c r="E107" s="2" t="s">
        <v>1086</v>
      </c>
      <c r="F107" s="2" t="s">
        <v>953</v>
      </c>
      <c r="G107" s="1" t="s">
        <v>958</v>
      </c>
      <c r="H107" s="2">
        <v>36</v>
      </c>
      <c r="I107" s="259">
        <v>25153</v>
      </c>
      <c r="J107" s="2">
        <v>5</v>
      </c>
      <c r="K107" s="2" t="s">
        <v>959</v>
      </c>
    </row>
    <row r="108" spans="1:11" x14ac:dyDescent="0.25">
      <c r="A108" s="1">
        <v>107</v>
      </c>
      <c r="B108" s="1">
        <v>2</v>
      </c>
      <c r="C108" s="2" t="s">
        <v>1082</v>
      </c>
      <c r="D108" s="262" t="s">
        <v>143</v>
      </c>
      <c r="E108" s="2" t="s">
        <v>1087</v>
      </c>
      <c r="F108" s="2" t="s">
        <v>953</v>
      </c>
      <c r="G108" s="1" t="s">
        <v>954</v>
      </c>
      <c r="H108" s="2">
        <v>100</v>
      </c>
      <c r="I108" s="259">
        <v>40000</v>
      </c>
      <c r="J108" s="2">
        <v>9</v>
      </c>
      <c r="K108" s="2" t="s">
        <v>977</v>
      </c>
    </row>
    <row r="109" spans="1:11" x14ac:dyDescent="0.25">
      <c r="A109" s="1">
        <v>108</v>
      </c>
      <c r="B109" s="1">
        <v>2</v>
      </c>
      <c r="C109" s="2" t="s">
        <v>1082</v>
      </c>
      <c r="D109" s="262" t="s">
        <v>144</v>
      </c>
      <c r="E109" s="2" t="s">
        <v>1088</v>
      </c>
      <c r="F109" s="2" t="s">
        <v>953</v>
      </c>
      <c r="G109" s="1" t="s">
        <v>961</v>
      </c>
      <c r="H109" s="2">
        <v>78</v>
      </c>
      <c r="I109" s="259">
        <v>60600</v>
      </c>
      <c r="J109" s="2">
        <v>12</v>
      </c>
      <c r="K109" s="2" t="s">
        <v>966</v>
      </c>
    </row>
    <row r="110" spans="1:11" x14ac:dyDescent="0.25">
      <c r="A110" s="1">
        <v>109</v>
      </c>
      <c r="B110" s="1">
        <v>2</v>
      </c>
      <c r="C110" s="2" t="s">
        <v>1082</v>
      </c>
      <c r="D110" s="262" t="s">
        <v>145</v>
      </c>
      <c r="E110" s="2" t="s">
        <v>1089</v>
      </c>
      <c r="F110" s="2" t="s">
        <v>953</v>
      </c>
      <c r="G110" s="1" t="s">
        <v>954</v>
      </c>
      <c r="H110" s="2">
        <v>75</v>
      </c>
      <c r="I110" s="259">
        <v>49445</v>
      </c>
      <c r="J110" s="2">
        <v>9</v>
      </c>
      <c r="K110" s="2" t="s">
        <v>977</v>
      </c>
    </row>
    <row r="111" spans="1:11" x14ac:dyDescent="0.25">
      <c r="A111" s="1">
        <v>110</v>
      </c>
      <c r="B111" s="1">
        <v>2</v>
      </c>
      <c r="C111" s="2" t="s">
        <v>1082</v>
      </c>
      <c r="D111" s="262" t="s">
        <v>146</v>
      </c>
      <c r="E111" s="2" t="s">
        <v>1090</v>
      </c>
      <c r="F111" s="2" t="s">
        <v>953</v>
      </c>
      <c r="G111" s="1" t="s">
        <v>961</v>
      </c>
      <c r="H111" s="2">
        <v>72</v>
      </c>
      <c r="I111" s="259">
        <v>23961</v>
      </c>
      <c r="J111" s="2">
        <v>12</v>
      </c>
      <c r="K111" s="2" t="s">
        <v>966</v>
      </c>
    </row>
    <row r="112" spans="1:11" x14ac:dyDescent="0.25">
      <c r="A112" s="1">
        <v>111</v>
      </c>
      <c r="B112" s="1">
        <v>2</v>
      </c>
      <c r="C112" s="2" t="s">
        <v>1082</v>
      </c>
      <c r="D112" s="262" t="s">
        <v>147</v>
      </c>
      <c r="E112" s="2" t="s">
        <v>1091</v>
      </c>
      <c r="F112" s="2" t="s">
        <v>953</v>
      </c>
      <c r="G112" s="1" t="s">
        <v>980</v>
      </c>
      <c r="H112" s="2">
        <v>0</v>
      </c>
      <c r="I112" s="259">
        <v>25799</v>
      </c>
      <c r="J112" s="2">
        <v>4</v>
      </c>
      <c r="K112" s="2" t="s">
        <v>1092</v>
      </c>
    </row>
    <row r="113" spans="1:11" x14ac:dyDescent="0.25">
      <c r="A113" s="1">
        <v>112</v>
      </c>
      <c r="B113" s="1">
        <v>2</v>
      </c>
      <c r="C113" s="2" t="s">
        <v>1093</v>
      </c>
      <c r="D113" s="262" t="s">
        <v>148</v>
      </c>
      <c r="E113" s="2" t="s">
        <v>1094</v>
      </c>
      <c r="F113" s="2" t="s">
        <v>949</v>
      </c>
      <c r="G113" s="1" t="s">
        <v>950</v>
      </c>
      <c r="H113" s="2">
        <v>1063</v>
      </c>
      <c r="I113" s="259">
        <v>148700</v>
      </c>
      <c r="J113" s="2">
        <v>20</v>
      </c>
      <c r="K113" s="2" t="s">
        <v>1095</v>
      </c>
    </row>
    <row r="114" spans="1:11" x14ac:dyDescent="0.25">
      <c r="A114" s="1">
        <v>113</v>
      </c>
      <c r="B114" s="1">
        <v>2</v>
      </c>
      <c r="C114" s="2" t="s">
        <v>1093</v>
      </c>
      <c r="D114" s="262" t="s">
        <v>149</v>
      </c>
      <c r="E114" s="2" t="s">
        <v>1096</v>
      </c>
      <c r="F114" s="2" t="s">
        <v>953</v>
      </c>
      <c r="G114" s="1" t="s">
        <v>958</v>
      </c>
      <c r="H114" s="2">
        <v>30</v>
      </c>
      <c r="I114" s="259">
        <v>31629</v>
      </c>
      <c r="J114" s="2">
        <v>6</v>
      </c>
      <c r="K114" s="2" t="s">
        <v>964</v>
      </c>
    </row>
    <row r="115" spans="1:11" x14ac:dyDescent="0.25">
      <c r="A115" s="1">
        <v>114</v>
      </c>
      <c r="B115" s="1">
        <v>2</v>
      </c>
      <c r="C115" s="2" t="s">
        <v>1093</v>
      </c>
      <c r="D115" s="262" t="s">
        <v>150</v>
      </c>
      <c r="E115" s="2" t="s">
        <v>1097</v>
      </c>
      <c r="F115" s="2" t="s">
        <v>953</v>
      </c>
      <c r="G115" s="1" t="s">
        <v>958</v>
      </c>
      <c r="H115" s="2">
        <v>39</v>
      </c>
      <c r="I115" s="259">
        <v>73140</v>
      </c>
      <c r="J115" s="2">
        <v>7</v>
      </c>
      <c r="K115" s="2" t="s">
        <v>968</v>
      </c>
    </row>
    <row r="116" spans="1:11" x14ac:dyDescent="0.25">
      <c r="A116" s="1">
        <v>115</v>
      </c>
      <c r="B116" s="1">
        <v>2</v>
      </c>
      <c r="C116" s="2" t="s">
        <v>1093</v>
      </c>
      <c r="D116" s="262" t="s">
        <v>151</v>
      </c>
      <c r="E116" s="2" t="s">
        <v>1098</v>
      </c>
      <c r="F116" s="2" t="s">
        <v>953</v>
      </c>
      <c r="G116" s="1" t="s">
        <v>958</v>
      </c>
      <c r="H116" s="2">
        <v>30</v>
      </c>
      <c r="I116" s="259">
        <v>35317</v>
      </c>
      <c r="J116" s="2">
        <v>6</v>
      </c>
      <c r="K116" s="2" t="s">
        <v>964</v>
      </c>
    </row>
    <row r="117" spans="1:11" x14ac:dyDescent="0.25">
      <c r="A117" s="1">
        <v>116</v>
      </c>
      <c r="B117" s="1">
        <v>2</v>
      </c>
      <c r="C117" s="2" t="s">
        <v>1093</v>
      </c>
      <c r="D117" s="262" t="s">
        <v>152</v>
      </c>
      <c r="E117" s="2" t="s">
        <v>1099</v>
      </c>
      <c r="F117" s="2" t="s">
        <v>953</v>
      </c>
      <c r="G117" s="1" t="s">
        <v>958</v>
      </c>
      <c r="H117" s="2">
        <v>30</v>
      </c>
      <c r="I117" s="259">
        <v>62481</v>
      </c>
      <c r="J117" s="2">
        <v>7</v>
      </c>
      <c r="K117" s="2" t="s">
        <v>968</v>
      </c>
    </row>
    <row r="118" spans="1:11" x14ac:dyDescent="0.25">
      <c r="A118" s="1">
        <v>117</v>
      </c>
      <c r="B118" s="1">
        <v>2</v>
      </c>
      <c r="C118" s="2" t="s">
        <v>1093</v>
      </c>
      <c r="D118" s="262" t="s">
        <v>153</v>
      </c>
      <c r="E118" s="2" t="s">
        <v>1100</v>
      </c>
      <c r="F118" s="2" t="s">
        <v>953</v>
      </c>
      <c r="G118" s="1" t="s">
        <v>958</v>
      </c>
      <c r="H118" s="2">
        <v>30</v>
      </c>
      <c r="I118" s="259">
        <v>27086</v>
      </c>
      <c r="J118" s="2">
        <v>5</v>
      </c>
      <c r="K118" s="2" t="s">
        <v>959</v>
      </c>
    </row>
    <row r="119" spans="1:11" x14ac:dyDescent="0.25">
      <c r="A119" s="1">
        <v>118</v>
      </c>
      <c r="B119" s="1">
        <v>2</v>
      </c>
      <c r="C119" s="2" t="s">
        <v>1093</v>
      </c>
      <c r="D119" s="262" t="s">
        <v>154</v>
      </c>
      <c r="E119" s="2" t="s">
        <v>1101</v>
      </c>
      <c r="F119" s="2" t="s">
        <v>953</v>
      </c>
      <c r="G119" s="1" t="s">
        <v>958</v>
      </c>
      <c r="H119" s="2">
        <v>120</v>
      </c>
      <c r="I119" s="259">
        <v>93469</v>
      </c>
      <c r="J119" s="2">
        <v>7</v>
      </c>
      <c r="K119" s="2" t="s">
        <v>968</v>
      </c>
    </row>
    <row r="120" spans="1:11" x14ac:dyDescent="0.25">
      <c r="A120" s="1">
        <v>119</v>
      </c>
      <c r="B120" s="1">
        <v>2</v>
      </c>
      <c r="C120" s="2" t="s">
        <v>1093</v>
      </c>
      <c r="D120" s="262" t="s">
        <v>155</v>
      </c>
      <c r="E120" s="2" t="s">
        <v>1102</v>
      </c>
      <c r="F120" s="2" t="s">
        <v>953</v>
      </c>
      <c r="G120" s="1" t="s">
        <v>958</v>
      </c>
      <c r="H120" s="2">
        <v>30</v>
      </c>
      <c r="I120" s="259">
        <v>46142</v>
      </c>
      <c r="J120" s="2">
        <v>6</v>
      </c>
      <c r="K120" s="2" t="s">
        <v>964</v>
      </c>
    </row>
    <row r="121" spans="1:11" x14ac:dyDescent="0.25">
      <c r="A121" s="1">
        <v>120</v>
      </c>
      <c r="B121" s="1">
        <v>2</v>
      </c>
      <c r="C121" s="2" t="s">
        <v>1093</v>
      </c>
      <c r="D121" s="262" t="s">
        <v>156</v>
      </c>
      <c r="E121" s="2" t="s">
        <v>1103</v>
      </c>
      <c r="F121" s="2" t="s">
        <v>953</v>
      </c>
      <c r="G121" s="1" t="s">
        <v>961</v>
      </c>
      <c r="H121" s="2">
        <v>90</v>
      </c>
      <c r="I121" s="259">
        <v>68474</v>
      </c>
      <c r="J121" s="2">
        <v>12</v>
      </c>
      <c r="K121" s="2" t="s">
        <v>966</v>
      </c>
    </row>
    <row r="122" spans="1:11" x14ac:dyDescent="0.25">
      <c r="A122" s="1">
        <v>121</v>
      </c>
      <c r="B122" s="1">
        <v>2</v>
      </c>
      <c r="C122" s="2" t="s">
        <v>1104</v>
      </c>
      <c r="D122" s="262" t="s">
        <v>157</v>
      </c>
      <c r="E122" s="2" t="s">
        <v>1105</v>
      </c>
      <c r="F122" s="2" t="s">
        <v>986</v>
      </c>
      <c r="G122" s="1" t="s">
        <v>1013</v>
      </c>
      <c r="H122" s="2">
        <v>509</v>
      </c>
      <c r="I122" s="259">
        <v>152470</v>
      </c>
      <c r="J122" s="2">
        <v>17</v>
      </c>
      <c r="K122" s="2" t="s">
        <v>1014</v>
      </c>
    </row>
    <row r="123" spans="1:11" x14ac:dyDescent="0.25">
      <c r="A123" s="1">
        <v>122</v>
      </c>
      <c r="B123" s="1">
        <v>2</v>
      </c>
      <c r="C123" s="2" t="s">
        <v>1104</v>
      </c>
      <c r="D123" s="262" t="s">
        <v>158</v>
      </c>
      <c r="E123" s="2" t="s">
        <v>1106</v>
      </c>
      <c r="F123" s="2" t="s">
        <v>953</v>
      </c>
      <c r="G123" s="1" t="s">
        <v>958</v>
      </c>
      <c r="H123" s="2">
        <v>60</v>
      </c>
      <c r="I123" s="259">
        <v>61587</v>
      </c>
      <c r="J123" s="2">
        <v>7</v>
      </c>
      <c r="K123" s="2" t="s">
        <v>968</v>
      </c>
    </row>
    <row r="124" spans="1:11" x14ac:dyDescent="0.25">
      <c r="A124" s="1">
        <v>123</v>
      </c>
      <c r="B124" s="1">
        <v>2</v>
      </c>
      <c r="C124" s="2" t="s">
        <v>1104</v>
      </c>
      <c r="D124" s="262" t="s">
        <v>159</v>
      </c>
      <c r="E124" s="2" t="s">
        <v>1107</v>
      </c>
      <c r="F124" s="2" t="s">
        <v>953</v>
      </c>
      <c r="G124" s="1" t="s">
        <v>961</v>
      </c>
      <c r="H124" s="2">
        <v>190</v>
      </c>
      <c r="I124" s="259">
        <v>118216</v>
      </c>
      <c r="J124" s="2">
        <v>13</v>
      </c>
      <c r="K124" s="2" t="s">
        <v>962</v>
      </c>
    </row>
    <row r="125" spans="1:11" x14ac:dyDescent="0.25">
      <c r="A125" s="1">
        <v>124</v>
      </c>
      <c r="B125" s="1">
        <v>2</v>
      </c>
      <c r="C125" s="2" t="s">
        <v>1104</v>
      </c>
      <c r="D125" s="262" t="s">
        <v>160</v>
      </c>
      <c r="E125" s="2" t="s">
        <v>1108</v>
      </c>
      <c r="F125" s="2" t="s">
        <v>953</v>
      </c>
      <c r="G125" s="1" t="s">
        <v>961</v>
      </c>
      <c r="H125" s="2">
        <v>240</v>
      </c>
      <c r="I125" s="259">
        <v>102853</v>
      </c>
      <c r="J125" s="2">
        <v>13</v>
      </c>
      <c r="K125" s="2" t="s">
        <v>962</v>
      </c>
    </row>
    <row r="126" spans="1:11" x14ac:dyDescent="0.25">
      <c r="A126" s="1">
        <v>125</v>
      </c>
      <c r="B126" s="1">
        <v>2</v>
      </c>
      <c r="C126" s="2" t="s">
        <v>1104</v>
      </c>
      <c r="D126" s="262" t="s">
        <v>161</v>
      </c>
      <c r="E126" s="2" t="s">
        <v>1109</v>
      </c>
      <c r="F126" s="2" t="s">
        <v>953</v>
      </c>
      <c r="G126" s="1" t="s">
        <v>958</v>
      </c>
      <c r="H126" s="2">
        <v>58</v>
      </c>
      <c r="I126" s="259">
        <v>50002</v>
      </c>
      <c r="J126" s="2">
        <v>6</v>
      </c>
      <c r="K126" s="2" t="s">
        <v>964</v>
      </c>
    </row>
    <row r="127" spans="1:11" x14ac:dyDescent="0.25">
      <c r="A127" s="1">
        <v>126</v>
      </c>
      <c r="B127" s="1">
        <v>2</v>
      </c>
      <c r="C127" s="2" t="s">
        <v>1104</v>
      </c>
      <c r="D127" s="262" t="s">
        <v>162</v>
      </c>
      <c r="E127" s="2" t="s">
        <v>1110</v>
      </c>
      <c r="F127" s="2" t="s">
        <v>953</v>
      </c>
      <c r="G127" s="1" t="s">
        <v>954</v>
      </c>
      <c r="H127" s="2">
        <v>73</v>
      </c>
      <c r="I127" s="259">
        <v>81882</v>
      </c>
      <c r="J127" s="2">
        <v>10</v>
      </c>
      <c r="K127" s="2" t="s">
        <v>955</v>
      </c>
    </row>
    <row r="128" spans="1:11" x14ac:dyDescent="0.25">
      <c r="A128" s="1">
        <v>127</v>
      </c>
      <c r="B128" s="1">
        <v>2</v>
      </c>
      <c r="C128" s="2" t="s">
        <v>1104</v>
      </c>
      <c r="D128" s="262" t="s">
        <v>163</v>
      </c>
      <c r="E128" s="2" t="s">
        <v>1111</v>
      </c>
      <c r="F128" s="2" t="s">
        <v>953</v>
      </c>
      <c r="G128" s="1" t="s">
        <v>958</v>
      </c>
      <c r="H128" s="2">
        <v>60</v>
      </c>
      <c r="I128" s="259">
        <v>52829</v>
      </c>
      <c r="J128" s="2">
        <v>6</v>
      </c>
      <c r="K128" s="2" t="s">
        <v>964</v>
      </c>
    </row>
    <row r="129" spans="1:11" x14ac:dyDescent="0.25">
      <c r="A129" s="1">
        <v>128</v>
      </c>
      <c r="B129" s="1">
        <v>2</v>
      </c>
      <c r="C129" s="2" t="s">
        <v>1104</v>
      </c>
      <c r="D129" s="262" t="s">
        <v>164</v>
      </c>
      <c r="E129" s="2" t="s">
        <v>1112</v>
      </c>
      <c r="F129" s="2" t="s">
        <v>953</v>
      </c>
      <c r="G129" s="1" t="s">
        <v>980</v>
      </c>
      <c r="H129" s="2">
        <v>14</v>
      </c>
      <c r="I129" s="259">
        <v>14423</v>
      </c>
      <c r="J129" s="2">
        <v>2</v>
      </c>
      <c r="K129" s="2" t="s">
        <v>981</v>
      </c>
    </row>
    <row r="130" spans="1:11" x14ac:dyDescent="0.25">
      <c r="A130" s="1">
        <v>129</v>
      </c>
      <c r="B130" s="1">
        <v>2</v>
      </c>
      <c r="C130" s="2" t="s">
        <v>1104</v>
      </c>
      <c r="D130" s="262" t="s">
        <v>165</v>
      </c>
      <c r="E130" s="2" t="s">
        <v>1113</v>
      </c>
      <c r="F130" s="2" t="s">
        <v>953</v>
      </c>
      <c r="G130" s="1" t="s">
        <v>958</v>
      </c>
      <c r="H130" s="2">
        <v>30</v>
      </c>
      <c r="I130" s="259">
        <v>27981</v>
      </c>
      <c r="J130" s="2">
        <v>5</v>
      </c>
      <c r="K130" s="2" t="s">
        <v>959</v>
      </c>
    </row>
    <row r="131" spans="1:11" x14ac:dyDescent="0.25">
      <c r="A131" s="1">
        <v>130</v>
      </c>
      <c r="B131" s="1">
        <v>2</v>
      </c>
      <c r="C131" s="2" t="s">
        <v>1104</v>
      </c>
      <c r="D131" s="262" t="s">
        <v>166</v>
      </c>
      <c r="E131" s="2" t="s">
        <v>1114</v>
      </c>
      <c r="F131" s="2" t="s">
        <v>953</v>
      </c>
      <c r="G131" s="1" t="s">
        <v>958</v>
      </c>
      <c r="H131" s="2">
        <v>30</v>
      </c>
      <c r="I131" s="259">
        <v>30011</v>
      </c>
      <c r="J131" s="2">
        <v>6</v>
      </c>
      <c r="K131" s="2" t="s">
        <v>964</v>
      </c>
    </row>
    <row r="132" spans="1:11" x14ac:dyDescent="0.25">
      <c r="A132" s="1">
        <v>131</v>
      </c>
      <c r="B132" s="1">
        <v>2</v>
      </c>
      <c r="C132" s="2" t="s">
        <v>1104</v>
      </c>
      <c r="D132" s="262" t="s">
        <v>167</v>
      </c>
      <c r="E132" s="2" t="s">
        <v>1115</v>
      </c>
      <c r="F132" s="2" t="s">
        <v>953</v>
      </c>
      <c r="G132" s="1" t="s">
        <v>954</v>
      </c>
      <c r="H132" s="2">
        <v>121</v>
      </c>
      <c r="I132" s="259">
        <v>51086</v>
      </c>
      <c r="J132" s="2">
        <v>10</v>
      </c>
      <c r="K132" s="2" t="s">
        <v>955</v>
      </c>
    </row>
    <row r="133" spans="1:11" x14ac:dyDescent="0.25">
      <c r="A133" s="1">
        <v>132</v>
      </c>
      <c r="B133" s="1">
        <v>2</v>
      </c>
      <c r="C133" s="2" t="s">
        <v>1116</v>
      </c>
      <c r="D133" s="262" t="s">
        <v>168</v>
      </c>
      <c r="E133" s="2" t="s">
        <v>1117</v>
      </c>
      <c r="F133" s="2" t="s">
        <v>986</v>
      </c>
      <c r="G133" s="1" t="s">
        <v>1013</v>
      </c>
      <c r="H133" s="2">
        <v>320</v>
      </c>
      <c r="I133" s="259">
        <v>76878</v>
      </c>
      <c r="J133" s="2">
        <v>16</v>
      </c>
      <c r="K133" s="2" t="s">
        <v>1052</v>
      </c>
    </row>
    <row r="134" spans="1:11" x14ac:dyDescent="0.25">
      <c r="A134" s="1">
        <v>133</v>
      </c>
      <c r="B134" s="1">
        <v>2</v>
      </c>
      <c r="C134" s="2" t="s">
        <v>1116</v>
      </c>
      <c r="D134" s="262" t="s">
        <v>169</v>
      </c>
      <c r="E134" s="2" t="s">
        <v>1118</v>
      </c>
      <c r="F134" s="2" t="s">
        <v>986</v>
      </c>
      <c r="G134" s="1" t="s">
        <v>987</v>
      </c>
      <c r="H134" s="2">
        <v>307</v>
      </c>
      <c r="I134" s="259">
        <v>55872</v>
      </c>
      <c r="J134" s="2">
        <v>15</v>
      </c>
      <c r="K134" s="2" t="s">
        <v>988</v>
      </c>
    </row>
    <row r="135" spans="1:11" x14ac:dyDescent="0.25">
      <c r="A135" s="1">
        <v>134</v>
      </c>
      <c r="B135" s="1">
        <v>2</v>
      </c>
      <c r="C135" s="2" t="s">
        <v>1116</v>
      </c>
      <c r="D135" s="262" t="s">
        <v>170</v>
      </c>
      <c r="E135" s="2" t="s">
        <v>1119</v>
      </c>
      <c r="F135" s="2" t="s">
        <v>953</v>
      </c>
      <c r="G135" s="1" t="s">
        <v>958</v>
      </c>
      <c r="H135" s="2">
        <v>35</v>
      </c>
      <c r="I135" s="259">
        <v>36639</v>
      </c>
      <c r="J135" s="2">
        <v>6</v>
      </c>
      <c r="K135" s="2" t="s">
        <v>964</v>
      </c>
    </row>
    <row r="136" spans="1:11" x14ac:dyDescent="0.25">
      <c r="A136" s="1">
        <v>135</v>
      </c>
      <c r="B136" s="1">
        <v>2</v>
      </c>
      <c r="C136" s="2" t="s">
        <v>1116</v>
      </c>
      <c r="D136" s="262" t="s">
        <v>171</v>
      </c>
      <c r="E136" s="2" t="s">
        <v>1120</v>
      </c>
      <c r="F136" s="2" t="s">
        <v>953</v>
      </c>
      <c r="G136" s="1" t="s">
        <v>958</v>
      </c>
      <c r="H136" s="2">
        <v>40</v>
      </c>
      <c r="I136" s="259">
        <v>43905</v>
      </c>
      <c r="J136" s="2">
        <v>6</v>
      </c>
      <c r="K136" s="2" t="s">
        <v>964</v>
      </c>
    </row>
    <row r="137" spans="1:11" x14ac:dyDescent="0.25">
      <c r="A137" s="1">
        <v>136</v>
      </c>
      <c r="B137" s="1">
        <v>2</v>
      </c>
      <c r="C137" s="2" t="s">
        <v>1116</v>
      </c>
      <c r="D137" s="262" t="s">
        <v>172</v>
      </c>
      <c r="E137" s="2" t="s">
        <v>1121</v>
      </c>
      <c r="F137" s="2" t="s">
        <v>953</v>
      </c>
      <c r="G137" s="1" t="s">
        <v>958</v>
      </c>
      <c r="H137" s="2">
        <v>34</v>
      </c>
      <c r="I137" s="259">
        <v>49214</v>
      </c>
      <c r="J137" s="2">
        <v>6</v>
      </c>
      <c r="K137" s="2" t="s">
        <v>964</v>
      </c>
    </row>
    <row r="138" spans="1:11" x14ac:dyDescent="0.25">
      <c r="A138" s="1">
        <v>137</v>
      </c>
      <c r="B138" s="1">
        <v>2</v>
      </c>
      <c r="C138" s="2" t="s">
        <v>1116</v>
      </c>
      <c r="D138" s="262" t="s">
        <v>173</v>
      </c>
      <c r="E138" s="2" t="s">
        <v>1122</v>
      </c>
      <c r="F138" s="2" t="s">
        <v>953</v>
      </c>
      <c r="G138" s="1" t="s">
        <v>958</v>
      </c>
      <c r="H138" s="2">
        <v>70</v>
      </c>
      <c r="I138" s="259">
        <v>69078</v>
      </c>
      <c r="J138" s="2">
        <v>7</v>
      </c>
      <c r="K138" s="2" t="s">
        <v>968</v>
      </c>
    </row>
    <row r="139" spans="1:11" x14ac:dyDescent="0.25">
      <c r="A139" s="1">
        <v>138</v>
      </c>
      <c r="B139" s="1">
        <v>2</v>
      </c>
      <c r="C139" s="2" t="s">
        <v>1116</v>
      </c>
      <c r="D139" s="262" t="s">
        <v>174</v>
      </c>
      <c r="E139" s="2" t="s">
        <v>1123</v>
      </c>
      <c r="F139" s="2" t="s">
        <v>953</v>
      </c>
      <c r="G139" s="1" t="s">
        <v>961</v>
      </c>
      <c r="H139" s="2">
        <v>106</v>
      </c>
      <c r="I139" s="259">
        <v>63546</v>
      </c>
      <c r="J139" s="2">
        <v>13</v>
      </c>
      <c r="K139" s="2" t="s">
        <v>962</v>
      </c>
    </row>
    <row r="140" spans="1:11" x14ac:dyDescent="0.25">
      <c r="A140" s="1">
        <v>139</v>
      </c>
      <c r="B140" s="1">
        <v>2</v>
      </c>
      <c r="C140" s="2" t="s">
        <v>1116</v>
      </c>
      <c r="D140" s="262" t="s">
        <v>175</v>
      </c>
      <c r="E140" s="2" t="s">
        <v>1124</v>
      </c>
      <c r="F140" s="2" t="s">
        <v>953</v>
      </c>
      <c r="G140" s="1" t="s">
        <v>958</v>
      </c>
      <c r="H140" s="2">
        <v>31</v>
      </c>
      <c r="I140" s="259">
        <v>20634</v>
      </c>
      <c r="J140" s="2">
        <v>5</v>
      </c>
      <c r="K140" s="2" t="s">
        <v>959</v>
      </c>
    </row>
    <row r="141" spans="1:11" x14ac:dyDescent="0.25">
      <c r="A141" s="1">
        <v>140</v>
      </c>
      <c r="B141" s="1">
        <v>2</v>
      </c>
      <c r="C141" s="2" t="s">
        <v>1116</v>
      </c>
      <c r="D141" s="262" t="s">
        <v>176</v>
      </c>
      <c r="E141" s="2" t="s">
        <v>1125</v>
      </c>
      <c r="F141" s="2" t="s">
        <v>953</v>
      </c>
      <c r="G141" s="1" t="s">
        <v>958</v>
      </c>
      <c r="H141" s="2">
        <v>43</v>
      </c>
      <c r="I141" s="259">
        <v>35719</v>
      </c>
      <c r="J141" s="2">
        <v>6</v>
      </c>
      <c r="K141" s="2" t="s">
        <v>964</v>
      </c>
    </row>
    <row r="142" spans="1:11" x14ac:dyDescent="0.25">
      <c r="A142" s="1">
        <v>141</v>
      </c>
      <c r="B142" s="1">
        <v>2</v>
      </c>
      <c r="C142" s="2" t="s">
        <v>1126</v>
      </c>
      <c r="D142" s="262" t="s">
        <v>177</v>
      </c>
      <c r="E142" s="2" t="s">
        <v>1127</v>
      </c>
      <c r="F142" s="2" t="s">
        <v>949</v>
      </c>
      <c r="G142" s="1" t="s">
        <v>950</v>
      </c>
      <c r="H142" s="2">
        <v>620</v>
      </c>
      <c r="I142" s="259">
        <v>101090</v>
      </c>
      <c r="J142" s="2">
        <v>18</v>
      </c>
      <c r="K142" s="2" t="s">
        <v>984</v>
      </c>
    </row>
    <row r="143" spans="1:11" x14ac:dyDescent="0.25">
      <c r="A143" s="1">
        <v>142</v>
      </c>
      <c r="B143" s="1">
        <v>2</v>
      </c>
      <c r="C143" s="2" t="s">
        <v>1126</v>
      </c>
      <c r="D143" s="262" t="s">
        <v>178</v>
      </c>
      <c r="E143" s="2" t="s">
        <v>1128</v>
      </c>
      <c r="F143" s="2" t="s">
        <v>953</v>
      </c>
      <c r="G143" s="1" t="s">
        <v>958</v>
      </c>
      <c r="H143" s="2">
        <v>34</v>
      </c>
      <c r="I143" s="259">
        <v>25468</v>
      </c>
      <c r="J143" s="2">
        <v>5</v>
      </c>
      <c r="K143" s="2" t="s">
        <v>959</v>
      </c>
    </row>
    <row r="144" spans="1:11" x14ac:dyDescent="0.25">
      <c r="A144" s="1">
        <v>143</v>
      </c>
      <c r="B144" s="1">
        <v>2</v>
      </c>
      <c r="C144" s="2" t="s">
        <v>1126</v>
      </c>
      <c r="D144" s="262" t="s">
        <v>179</v>
      </c>
      <c r="E144" s="2" t="s">
        <v>1129</v>
      </c>
      <c r="F144" s="2" t="s">
        <v>953</v>
      </c>
      <c r="G144" s="1" t="s">
        <v>958</v>
      </c>
      <c r="H144" s="2">
        <v>35</v>
      </c>
      <c r="I144" s="259">
        <v>31080</v>
      </c>
      <c r="J144" s="2">
        <v>6</v>
      </c>
      <c r="K144" s="2" t="s">
        <v>964</v>
      </c>
    </row>
    <row r="145" spans="1:11" x14ac:dyDescent="0.25">
      <c r="A145" s="1">
        <v>144</v>
      </c>
      <c r="B145" s="1">
        <v>2</v>
      </c>
      <c r="C145" s="2" t="s">
        <v>1126</v>
      </c>
      <c r="D145" s="262" t="s">
        <v>180</v>
      </c>
      <c r="E145" s="2" t="s">
        <v>1130</v>
      </c>
      <c r="F145" s="2" t="s">
        <v>953</v>
      </c>
      <c r="G145" s="1" t="s">
        <v>954</v>
      </c>
      <c r="H145" s="2">
        <v>34</v>
      </c>
      <c r="I145" s="259">
        <v>27076</v>
      </c>
      <c r="J145" s="2">
        <v>9</v>
      </c>
      <c r="K145" s="2" t="s">
        <v>977</v>
      </c>
    </row>
    <row r="146" spans="1:11" x14ac:dyDescent="0.25">
      <c r="A146" s="1">
        <v>145</v>
      </c>
      <c r="B146" s="1">
        <v>2</v>
      </c>
      <c r="C146" s="2" t="s">
        <v>1126</v>
      </c>
      <c r="D146" s="262" t="s">
        <v>181</v>
      </c>
      <c r="E146" s="2" t="s">
        <v>1131</v>
      </c>
      <c r="F146" s="2" t="s">
        <v>953</v>
      </c>
      <c r="G146" s="1" t="s">
        <v>958</v>
      </c>
      <c r="H146" s="2">
        <v>30</v>
      </c>
      <c r="I146" s="259">
        <v>9916</v>
      </c>
      <c r="J146" s="2">
        <v>5</v>
      </c>
      <c r="K146" s="2" t="s">
        <v>959</v>
      </c>
    </row>
    <row r="147" spans="1:11" x14ac:dyDescent="0.25">
      <c r="A147" s="1">
        <v>146</v>
      </c>
      <c r="B147" s="1">
        <v>2</v>
      </c>
      <c r="C147" s="2" t="s">
        <v>1126</v>
      </c>
      <c r="D147" s="262" t="s">
        <v>182</v>
      </c>
      <c r="E147" s="2" t="s">
        <v>1132</v>
      </c>
      <c r="F147" s="2" t="s">
        <v>953</v>
      </c>
      <c r="G147" s="1" t="s">
        <v>958</v>
      </c>
      <c r="H147" s="2">
        <v>30</v>
      </c>
      <c r="I147" s="259">
        <v>10397</v>
      </c>
      <c r="J147" s="2">
        <v>5</v>
      </c>
      <c r="K147" s="2" t="s">
        <v>959</v>
      </c>
    </row>
    <row r="148" spans="1:11" x14ac:dyDescent="0.25">
      <c r="A148" s="1">
        <v>147</v>
      </c>
      <c r="B148" s="1">
        <v>2</v>
      </c>
      <c r="C148" s="2" t="s">
        <v>1126</v>
      </c>
      <c r="D148" s="262" t="s">
        <v>183</v>
      </c>
      <c r="E148" s="2" t="s">
        <v>1133</v>
      </c>
      <c r="F148" s="2" t="s">
        <v>953</v>
      </c>
      <c r="G148" s="1" t="s">
        <v>958</v>
      </c>
      <c r="H148" s="2">
        <v>60</v>
      </c>
      <c r="I148" s="259">
        <v>55815</v>
      </c>
      <c r="J148" s="2">
        <v>6</v>
      </c>
      <c r="K148" s="2" t="s">
        <v>964</v>
      </c>
    </row>
    <row r="149" spans="1:11" x14ac:dyDescent="0.25">
      <c r="A149" s="1">
        <v>148</v>
      </c>
      <c r="B149" s="1">
        <v>2</v>
      </c>
      <c r="C149" s="2" t="s">
        <v>1126</v>
      </c>
      <c r="D149" s="262" t="s">
        <v>184</v>
      </c>
      <c r="E149" s="2" t="s">
        <v>1134</v>
      </c>
      <c r="F149" s="2" t="s">
        <v>953</v>
      </c>
      <c r="G149" s="1" t="s">
        <v>958</v>
      </c>
      <c r="H149" s="2">
        <v>30</v>
      </c>
      <c r="I149" s="259">
        <v>40228</v>
      </c>
      <c r="J149" s="2">
        <v>6</v>
      </c>
      <c r="K149" s="2" t="s">
        <v>964</v>
      </c>
    </row>
    <row r="150" spans="1:11" x14ac:dyDescent="0.25">
      <c r="A150" s="1">
        <v>149</v>
      </c>
      <c r="B150" s="1">
        <v>2</v>
      </c>
      <c r="C150" s="2" t="s">
        <v>1126</v>
      </c>
      <c r="D150" s="262" t="s">
        <v>185</v>
      </c>
      <c r="E150" s="2" t="s">
        <v>1135</v>
      </c>
      <c r="F150" s="2" t="s">
        <v>953</v>
      </c>
      <c r="G150" s="1" t="s">
        <v>958</v>
      </c>
      <c r="H150" s="2">
        <v>35</v>
      </c>
      <c r="I150" s="259">
        <v>23766</v>
      </c>
      <c r="J150" s="2">
        <v>5</v>
      </c>
      <c r="K150" s="2" t="s">
        <v>959</v>
      </c>
    </row>
    <row r="151" spans="1:11" x14ac:dyDescent="0.25">
      <c r="A151" s="1">
        <v>150</v>
      </c>
      <c r="B151" s="1">
        <v>3</v>
      </c>
      <c r="C151" s="2" t="s">
        <v>1136</v>
      </c>
      <c r="D151" s="262" t="s">
        <v>186</v>
      </c>
      <c r="E151" s="2" t="s">
        <v>1137</v>
      </c>
      <c r="F151" s="2" t="s">
        <v>986</v>
      </c>
      <c r="G151" s="1" t="s">
        <v>1013</v>
      </c>
      <c r="H151" s="2">
        <v>410</v>
      </c>
      <c r="I151" s="259">
        <v>154847</v>
      </c>
      <c r="J151" s="2">
        <v>17</v>
      </c>
      <c r="K151" s="2" t="s">
        <v>1014</v>
      </c>
    </row>
    <row r="152" spans="1:11" x14ac:dyDescent="0.25">
      <c r="A152" s="1">
        <v>151</v>
      </c>
      <c r="B152" s="1">
        <v>3</v>
      </c>
      <c r="C152" s="2" t="s">
        <v>1136</v>
      </c>
      <c r="D152" s="262" t="s">
        <v>187</v>
      </c>
      <c r="E152" s="2" t="s">
        <v>1138</v>
      </c>
      <c r="F152" s="2" t="s">
        <v>953</v>
      </c>
      <c r="G152" s="1" t="s">
        <v>980</v>
      </c>
      <c r="H152" s="2">
        <v>18</v>
      </c>
      <c r="I152" s="259">
        <v>12657</v>
      </c>
      <c r="J152" s="2">
        <v>2</v>
      </c>
      <c r="K152" s="2" t="s">
        <v>981</v>
      </c>
    </row>
    <row r="153" spans="1:11" x14ac:dyDescent="0.25">
      <c r="A153" s="1">
        <v>152</v>
      </c>
      <c r="B153" s="1">
        <v>3</v>
      </c>
      <c r="C153" s="2" t="s">
        <v>1136</v>
      </c>
      <c r="D153" s="262" t="s">
        <v>188</v>
      </c>
      <c r="E153" s="2" t="s">
        <v>1139</v>
      </c>
      <c r="F153" s="2" t="s">
        <v>953</v>
      </c>
      <c r="G153" s="1" t="s">
        <v>958</v>
      </c>
      <c r="H153" s="2">
        <v>43</v>
      </c>
      <c r="I153" s="259">
        <v>35332</v>
      </c>
      <c r="J153" s="2">
        <v>6</v>
      </c>
      <c r="K153" s="2" t="s">
        <v>964</v>
      </c>
    </row>
    <row r="154" spans="1:11" x14ac:dyDescent="0.25">
      <c r="A154" s="1">
        <v>153</v>
      </c>
      <c r="B154" s="1">
        <v>3</v>
      </c>
      <c r="C154" s="2" t="s">
        <v>1136</v>
      </c>
      <c r="D154" s="262" t="s">
        <v>189</v>
      </c>
      <c r="E154" s="2" t="s">
        <v>1140</v>
      </c>
      <c r="F154" s="2" t="s">
        <v>953</v>
      </c>
      <c r="G154" s="1" t="s">
        <v>958</v>
      </c>
      <c r="H154" s="2">
        <v>75</v>
      </c>
      <c r="I154" s="259">
        <v>46993</v>
      </c>
      <c r="J154" s="2">
        <v>6</v>
      </c>
      <c r="K154" s="2" t="s">
        <v>964</v>
      </c>
    </row>
    <row r="155" spans="1:11" x14ac:dyDescent="0.25">
      <c r="A155" s="1">
        <v>154</v>
      </c>
      <c r="B155" s="1">
        <v>3</v>
      </c>
      <c r="C155" s="2" t="s">
        <v>1136</v>
      </c>
      <c r="D155" s="262" t="s">
        <v>190</v>
      </c>
      <c r="E155" s="2" t="s">
        <v>1141</v>
      </c>
      <c r="F155" s="2" t="s">
        <v>953</v>
      </c>
      <c r="G155" s="1" t="s">
        <v>961</v>
      </c>
      <c r="H155" s="2">
        <v>98</v>
      </c>
      <c r="I155" s="259">
        <v>72801</v>
      </c>
      <c r="J155" s="2">
        <v>12</v>
      </c>
      <c r="K155" s="2" t="s">
        <v>966</v>
      </c>
    </row>
    <row r="156" spans="1:11" x14ac:dyDescent="0.25">
      <c r="A156" s="1">
        <v>155</v>
      </c>
      <c r="B156" s="1">
        <v>3</v>
      </c>
      <c r="C156" s="2" t="s">
        <v>1136</v>
      </c>
      <c r="D156" s="262" t="s">
        <v>191</v>
      </c>
      <c r="E156" s="2" t="s">
        <v>1142</v>
      </c>
      <c r="F156" s="2" t="s">
        <v>953</v>
      </c>
      <c r="G156" s="1" t="s">
        <v>954</v>
      </c>
      <c r="H156" s="2">
        <v>98</v>
      </c>
      <c r="I156" s="259">
        <v>56948</v>
      </c>
      <c r="J156" s="2">
        <v>10</v>
      </c>
      <c r="K156" s="2" t="s">
        <v>955</v>
      </c>
    </row>
    <row r="157" spans="1:11" x14ac:dyDescent="0.25">
      <c r="A157" s="1">
        <v>156</v>
      </c>
      <c r="B157" s="1">
        <v>3</v>
      </c>
      <c r="C157" s="2" t="s">
        <v>1136</v>
      </c>
      <c r="D157" s="262" t="s">
        <v>192</v>
      </c>
      <c r="E157" s="2" t="s">
        <v>1143</v>
      </c>
      <c r="F157" s="2" t="s">
        <v>953</v>
      </c>
      <c r="G157" s="1" t="s">
        <v>958</v>
      </c>
      <c r="H157" s="2">
        <v>76</v>
      </c>
      <c r="I157" s="259">
        <v>53173</v>
      </c>
      <c r="J157" s="2">
        <v>6</v>
      </c>
      <c r="K157" s="2" t="s">
        <v>964</v>
      </c>
    </row>
    <row r="158" spans="1:11" x14ac:dyDescent="0.25">
      <c r="A158" s="1">
        <v>157</v>
      </c>
      <c r="B158" s="1">
        <v>3</v>
      </c>
      <c r="C158" s="2" t="s">
        <v>1136</v>
      </c>
      <c r="D158" s="262" t="s">
        <v>193</v>
      </c>
      <c r="E158" s="2" t="s">
        <v>1144</v>
      </c>
      <c r="F158" s="2" t="s">
        <v>953</v>
      </c>
      <c r="G158" s="1" t="s">
        <v>958</v>
      </c>
      <c r="H158" s="2">
        <v>39</v>
      </c>
      <c r="I158" s="259">
        <v>30657</v>
      </c>
      <c r="J158" s="2">
        <v>6</v>
      </c>
      <c r="K158" s="2" t="s">
        <v>964</v>
      </c>
    </row>
    <row r="159" spans="1:11" x14ac:dyDescent="0.25">
      <c r="A159" s="1">
        <v>158</v>
      </c>
      <c r="B159" s="1">
        <v>3</v>
      </c>
      <c r="C159" s="2" t="s">
        <v>1136</v>
      </c>
      <c r="D159" s="262" t="s">
        <v>194</v>
      </c>
      <c r="E159" s="2" t="s">
        <v>1145</v>
      </c>
      <c r="F159" s="2" t="s">
        <v>953</v>
      </c>
      <c r="G159" s="1" t="s">
        <v>958</v>
      </c>
      <c r="H159" s="2">
        <v>34</v>
      </c>
      <c r="I159" s="259">
        <v>21599</v>
      </c>
      <c r="J159" s="2">
        <v>5</v>
      </c>
      <c r="K159" s="2" t="s">
        <v>959</v>
      </c>
    </row>
    <row r="160" spans="1:11" x14ac:dyDescent="0.25">
      <c r="A160" s="1">
        <v>159</v>
      </c>
      <c r="B160" s="1">
        <v>3</v>
      </c>
      <c r="C160" s="2" t="s">
        <v>1136</v>
      </c>
      <c r="D160" s="262" t="s">
        <v>195</v>
      </c>
      <c r="E160" s="2" t="s">
        <v>1146</v>
      </c>
      <c r="F160" s="2" t="s">
        <v>953</v>
      </c>
      <c r="G160" s="1" t="s">
        <v>958</v>
      </c>
      <c r="H160" s="2">
        <v>33</v>
      </c>
      <c r="I160" s="259">
        <v>24370</v>
      </c>
      <c r="J160" s="2">
        <v>5</v>
      </c>
      <c r="K160" s="2" t="s">
        <v>959</v>
      </c>
    </row>
    <row r="161" spans="1:11" x14ac:dyDescent="0.25">
      <c r="A161" s="1">
        <v>160</v>
      </c>
      <c r="B161" s="1">
        <v>3</v>
      </c>
      <c r="C161" s="2" t="s">
        <v>1136</v>
      </c>
      <c r="D161" s="262" t="s">
        <v>196</v>
      </c>
      <c r="E161" s="2" t="s">
        <v>1147</v>
      </c>
      <c r="F161" s="2" t="s">
        <v>953</v>
      </c>
      <c r="G161" s="1" t="s">
        <v>958</v>
      </c>
      <c r="H161" s="2">
        <v>36</v>
      </c>
      <c r="I161" s="259">
        <v>20292</v>
      </c>
      <c r="J161" s="2">
        <v>5</v>
      </c>
      <c r="K161" s="2" t="s">
        <v>959</v>
      </c>
    </row>
    <row r="162" spans="1:11" x14ac:dyDescent="0.25">
      <c r="A162" s="1">
        <v>161</v>
      </c>
      <c r="B162" s="1">
        <v>3</v>
      </c>
      <c r="C162" s="2" t="s">
        <v>1136</v>
      </c>
      <c r="D162" s="262" t="s">
        <v>197</v>
      </c>
      <c r="E162" s="2" t="s">
        <v>1148</v>
      </c>
      <c r="F162" s="2" t="s">
        <v>953</v>
      </c>
      <c r="G162" s="1" t="s">
        <v>980</v>
      </c>
      <c r="H162" s="2">
        <v>0</v>
      </c>
      <c r="I162" s="259">
        <v>23306</v>
      </c>
      <c r="J162" s="2">
        <v>3</v>
      </c>
      <c r="K162" s="2" t="s">
        <v>1029</v>
      </c>
    </row>
    <row r="163" spans="1:11" x14ac:dyDescent="0.25">
      <c r="A163" s="1">
        <v>162</v>
      </c>
      <c r="B163" s="1">
        <v>3</v>
      </c>
      <c r="C163" s="2" t="s">
        <v>1149</v>
      </c>
      <c r="D163" s="262" t="s">
        <v>198</v>
      </c>
      <c r="E163" s="2" t="s">
        <v>1150</v>
      </c>
      <c r="F163" s="2" t="s">
        <v>986</v>
      </c>
      <c r="G163" s="1" t="s">
        <v>1013</v>
      </c>
      <c r="H163" s="2">
        <v>348</v>
      </c>
      <c r="I163" s="259">
        <v>50640</v>
      </c>
      <c r="J163" s="2">
        <v>16</v>
      </c>
      <c r="K163" s="2" t="s">
        <v>1052</v>
      </c>
    </row>
    <row r="164" spans="1:11" x14ac:dyDescent="0.25">
      <c r="A164" s="1">
        <v>163</v>
      </c>
      <c r="B164" s="1">
        <v>3</v>
      </c>
      <c r="C164" s="2" t="s">
        <v>1149</v>
      </c>
      <c r="D164" s="262" t="s">
        <v>199</v>
      </c>
      <c r="E164" s="2" t="s">
        <v>1151</v>
      </c>
      <c r="F164" s="2" t="s">
        <v>953</v>
      </c>
      <c r="G164" s="1" t="s">
        <v>958</v>
      </c>
      <c r="H164" s="2">
        <v>30</v>
      </c>
      <c r="I164" s="259">
        <v>23917</v>
      </c>
      <c r="J164" s="2">
        <v>5</v>
      </c>
      <c r="K164" s="2" t="s">
        <v>959</v>
      </c>
    </row>
    <row r="165" spans="1:11" x14ac:dyDescent="0.25">
      <c r="A165" s="1">
        <v>164</v>
      </c>
      <c r="B165" s="1">
        <v>3</v>
      </c>
      <c r="C165" s="2" t="s">
        <v>1149</v>
      </c>
      <c r="D165" s="262" t="s">
        <v>200</v>
      </c>
      <c r="E165" s="2" t="s">
        <v>1152</v>
      </c>
      <c r="F165" s="2" t="s">
        <v>953</v>
      </c>
      <c r="G165" s="1" t="s">
        <v>958</v>
      </c>
      <c r="H165" s="2">
        <v>38</v>
      </c>
      <c r="I165" s="259">
        <v>19132</v>
      </c>
      <c r="J165" s="2">
        <v>5</v>
      </c>
      <c r="K165" s="2" t="s">
        <v>959</v>
      </c>
    </row>
    <row r="166" spans="1:11" x14ac:dyDescent="0.25">
      <c r="A166" s="1">
        <v>165</v>
      </c>
      <c r="B166" s="1">
        <v>3</v>
      </c>
      <c r="C166" s="2" t="s">
        <v>1149</v>
      </c>
      <c r="D166" s="262" t="s">
        <v>201</v>
      </c>
      <c r="E166" s="2" t="s">
        <v>1153</v>
      </c>
      <c r="F166" s="2" t="s">
        <v>953</v>
      </c>
      <c r="G166" s="1" t="s">
        <v>958</v>
      </c>
      <c r="H166" s="2">
        <v>30</v>
      </c>
      <c r="I166" s="259">
        <v>28467</v>
      </c>
      <c r="J166" s="2">
        <v>5</v>
      </c>
      <c r="K166" s="2" t="s">
        <v>959</v>
      </c>
    </row>
    <row r="167" spans="1:11" x14ac:dyDescent="0.25">
      <c r="A167" s="1">
        <v>166</v>
      </c>
      <c r="B167" s="1">
        <v>3</v>
      </c>
      <c r="C167" s="2" t="s">
        <v>1149</v>
      </c>
      <c r="D167" s="262" t="s">
        <v>202</v>
      </c>
      <c r="E167" s="2" t="s">
        <v>1154</v>
      </c>
      <c r="F167" s="2" t="s">
        <v>953</v>
      </c>
      <c r="G167" s="1" t="s">
        <v>958</v>
      </c>
      <c r="H167" s="2">
        <v>60</v>
      </c>
      <c r="I167" s="259">
        <v>47863</v>
      </c>
      <c r="J167" s="2">
        <v>6</v>
      </c>
      <c r="K167" s="2" t="s">
        <v>964</v>
      </c>
    </row>
    <row r="168" spans="1:11" x14ac:dyDescent="0.25">
      <c r="A168" s="1">
        <v>167</v>
      </c>
      <c r="B168" s="1">
        <v>3</v>
      </c>
      <c r="C168" s="2" t="s">
        <v>1149</v>
      </c>
      <c r="D168" s="262" t="s">
        <v>203</v>
      </c>
      <c r="E168" s="2" t="s">
        <v>1155</v>
      </c>
      <c r="F168" s="2" t="s">
        <v>953</v>
      </c>
      <c r="G168" s="1" t="s">
        <v>958</v>
      </c>
      <c r="H168" s="2">
        <v>30</v>
      </c>
      <c r="I168" s="259">
        <v>47407</v>
      </c>
      <c r="J168" s="2">
        <v>6</v>
      </c>
      <c r="K168" s="2" t="s">
        <v>964</v>
      </c>
    </row>
    <row r="169" spans="1:11" x14ac:dyDescent="0.25">
      <c r="A169" s="1">
        <v>168</v>
      </c>
      <c r="B169" s="1">
        <v>3</v>
      </c>
      <c r="C169" s="2" t="s">
        <v>1149</v>
      </c>
      <c r="D169" s="262" t="s">
        <v>204</v>
      </c>
      <c r="E169" s="2" t="s">
        <v>1156</v>
      </c>
      <c r="F169" s="2" t="s">
        <v>953</v>
      </c>
      <c r="G169" s="1" t="s">
        <v>980</v>
      </c>
      <c r="H169" s="2">
        <v>0</v>
      </c>
      <c r="I169" s="259">
        <v>15121</v>
      </c>
      <c r="J169" s="2">
        <v>3</v>
      </c>
      <c r="K169" s="2" t="s">
        <v>1029</v>
      </c>
    </row>
    <row r="170" spans="1:11" x14ac:dyDescent="0.25">
      <c r="A170" s="1">
        <v>169</v>
      </c>
      <c r="B170" s="1">
        <v>3</v>
      </c>
      <c r="C170" s="2" t="s">
        <v>1149</v>
      </c>
      <c r="D170" s="262" t="s">
        <v>205</v>
      </c>
      <c r="E170" s="2" t="s">
        <v>1157</v>
      </c>
      <c r="F170" s="2" t="s">
        <v>953</v>
      </c>
      <c r="G170" s="1" t="s">
        <v>980</v>
      </c>
      <c r="H170" s="2">
        <v>0</v>
      </c>
      <c r="I170" s="259">
        <v>8762</v>
      </c>
      <c r="J170" s="2">
        <v>2</v>
      </c>
      <c r="K170" s="2" t="s">
        <v>981</v>
      </c>
    </row>
    <row r="171" spans="1:11" x14ac:dyDescent="0.25">
      <c r="A171" s="1">
        <v>170</v>
      </c>
      <c r="B171" s="1">
        <v>3</v>
      </c>
      <c r="C171" s="2" t="s">
        <v>1158</v>
      </c>
      <c r="D171" s="262" t="s">
        <v>206</v>
      </c>
      <c r="E171" s="2" t="s">
        <v>1159</v>
      </c>
      <c r="F171" s="2" t="s">
        <v>949</v>
      </c>
      <c r="G171" s="1" t="s">
        <v>950</v>
      </c>
      <c r="H171" s="2">
        <v>659</v>
      </c>
      <c r="I171" s="259">
        <v>174434</v>
      </c>
      <c r="J171" s="2">
        <v>18</v>
      </c>
      <c r="K171" s="2" t="s">
        <v>984</v>
      </c>
    </row>
    <row r="172" spans="1:11" x14ac:dyDescent="0.25">
      <c r="A172" s="1">
        <v>171</v>
      </c>
      <c r="B172" s="1">
        <v>3</v>
      </c>
      <c r="C172" s="2" t="s">
        <v>1158</v>
      </c>
      <c r="D172" s="262" t="s">
        <v>207</v>
      </c>
      <c r="E172" s="2" t="s">
        <v>1160</v>
      </c>
      <c r="F172" s="2" t="s">
        <v>953</v>
      </c>
      <c r="G172" s="1" t="s">
        <v>958</v>
      </c>
      <c r="H172" s="2">
        <v>30</v>
      </c>
      <c r="I172" s="259">
        <v>25887</v>
      </c>
      <c r="J172" s="2">
        <v>5</v>
      </c>
      <c r="K172" s="2" t="s">
        <v>959</v>
      </c>
    </row>
    <row r="173" spans="1:11" x14ac:dyDescent="0.25">
      <c r="A173" s="1">
        <v>172</v>
      </c>
      <c r="B173" s="1">
        <v>3</v>
      </c>
      <c r="C173" s="2" t="s">
        <v>1158</v>
      </c>
      <c r="D173" s="262" t="s">
        <v>208</v>
      </c>
      <c r="E173" s="2" t="s">
        <v>1161</v>
      </c>
      <c r="F173" s="2" t="s">
        <v>953</v>
      </c>
      <c r="G173" s="1" t="s">
        <v>954</v>
      </c>
      <c r="H173" s="2">
        <v>60</v>
      </c>
      <c r="I173" s="259">
        <v>48455</v>
      </c>
      <c r="J173" s="2">
        <v>9</v>
      </c>
      <c r="K173" s="2" t="s">
        <v>977</v>
      </c>
    </row>
    <row r="174" spans="1:11" x14ac:dyDescent="0.25">
      <c r="A174" s="1">
        <v>173</v>
      </c>
      <c r="B174" s="1">
        <v>3</v>
      </c>
      <c r="C174" s="2" t="s">
        <v>1158</v>
      </c>
      <c r="D174" s="262" t="s">
        <v>209</v>
      </c>
      <c r="E174" s="2" t="s">
        <v>1162</v>
      </c>
      <c r="F174" s="2" t="s">
        <v>953</v>
      </c>
      <c r="G174" s="1" t="s">
        <v>958</v>
      </c>
      <c r="H174" s="2">
        <v>60</v>
      </c>
      <c r="I174" s="259">
        <v>53467</v>
      </c>
      <c r="J174" s="2">
        <v>6</v>
      </c>
      <c r="K174" s="2" t="s">
        <v>964</v>
      </c>
    </row>
    <row r="175" spans="1:11" x14ac:dyDescent="0.25">
      <c r="A175" s="1">
        <v>174</v>
      </c>
      <c r="B175" s="1">
        <v>3</v>
      </c>
      <c r="C175" s="2" t="s">
        <v>1158</v>
      </c>
      <c r="D175" s="262" t="s">
        <v>210</v>
      </c>
      <c r="E175" s="2" t="s">
        <v>1163</v>
      </c>
      <c r="F175" s="2" t="s">
        <v>953</v>
      </c>
      <c r="G175" s="1" t="s">
        <v>954</v>
      </c>
      <c r="H175" s="2">
        <v>98</v>
      </c>
      <c r="I175" s="259">
        <v>64561</v>
      </c>
      <c r="J175" s="2">
        <v>10</v>
      </c>
      <c r="K175" s="2" t="s">
        <v>955</v>
      </c>
    </row>
    <row r="176" spans="1:11" x14ac:dyDescent="0.25">
      <c r="A176" s="1">
        <v>175</v>
      </c>
      <c r="B176" s="1">
        <v>3</v>
      </c>
      <c r="C176" s="2" t="s">
        <v>1158</v>
      </c>
      <c r="D176" s="262" t="s">
        <v>211</v>
      </c>
      <c r="E176" s="2" t="s">
        <v>1164</v>
      </c>
      <c r="F176" s="2" t="s">
        <v>953</v>
      </c>
      <c r="G176" s="1" t="s">
        <v>958</v>
      </c>
      <c r="H176" s="2">
        <v>33</v>
      </c>
      <c r="I176" s="259">
        <v>26217</v>
      </c>
      <c r="J176" s="2">
        <v>5</v>
      </c>
      <c r="K176" s="2" t="s">
        <v>959</v>
      </c>
    </row>
    <row r="177" spans="1:11" x14ac:dyDescent="0.25">
      <c r="A177" s="1">
        <v>176</v>
      </c>
      <c r="B177" s="1">
        <v>3</v>
      </c>
      <c r="C177" s="2" t="s">
        <v>1158</v>
      </c>
      <c r="D177" s="262" t="s">
        <v>212</v>
      </c>
      <c r="E177" s="2" t="s">
        <v>1165</v>
      </c>
      <c r="F177" s="2" t="s">
        <v>953</v>
      </c>
      <c r="G177" s="1" t="s">
        <v>961</v>
      </c>
      <c r="H177" s="2">
        <v>105</v>
      </c>
      <c r="I177" s="259">
        <v>76298</v>
      </c>
      <c r="J177" s="2">
        <v>13</v>
      </c>
      <c r="K177" s="2" t="s">
        <v>962</v>
      </c>
    </row>
    <row r="178" spans="1:11" x14ac:dyDescent="0.25">
      <c r="A178" s="1">
        <v>177</v>
      </c>
      <c r="B178" s="1">
        <v>3</v>
      </c>
      <c r="C178" s="2" t="s">
        <v>1158</v>
      </c>
      <c r="D178" s="262" t="s">
        <v>213</v>
      </c>
      <c r="E178" s="2" t="s">
        <v>1166</v>
      </c>
      <c r="F178" s="2" t="s">
        <v>953</v>
      </c>
      <c r="G178" s="1" t="s">
        <v>954</v>
      </c>
      <c r="H178" s="2">
        <v>68</v>
      </c>
      <c r="I178" s="259">
        <v>51687</v>
      </c>
      <c r="J178" s="2">
        <v>10</v>
      </c>
      <c r="K178" s="2" t="s">
        <v>955</v>
      </c>
    </row>
    <row r="179" spans="1:11" x14ac:dyDescent="0.25">
      <c r="A179" s="1">
        <v>178</v>
      </c>
      <c r="B179" s="1">
        <v>3</v>
      </c>
      <c r="C179" s="2" t="s">
        <v>1158</v>
      </c>
      <c r="D179" s="262" t="s">
        <v>214</v>
      </c>
      <c r="E179" s="2" t="s">
        <v>1167</v>
      </c>
      <c r="F179" s="2" t="s">
        <v>953</v>
      </c>
      <c r="G179" s="1" t="s">
        <v>958</v>
      </c>
      <c r="H179" s="2">
        <v>60</v>
      </c>
      <c r="I179" s="259">
        <v>55781</v>
      </c>
      <c r="J179" s="2">
        <v>6</v>
      </c>
      <c r="K179" s="2" t="s">
        <v>964</v>
      </c>
    </row>
    <row r="180" spans="1:11" x14ac:dyDescent="0.25">
      <c r="A180" s="1">
        <v>179</v>
      </c>
      <c r="B180" s="1">
        <v>3</v>
      </c>
      <c r="C180" s="2" t="s">
        <v>1158</v>
      </c>
      <c r="D180" s="262" t="s">
        <v>215</v>
      </c>
      <c r="E180" s="2" t="s">
        <v>1168</v>
      </c>
      <c r="F180" s="2" t="s">
        <v>953</v>
      </c>
      <c r="G180" s="1" t="s">
        <v>958</v>
      </c>
      <c r="H180" s="2">
        <v>30</v>
      </c>
      <c r="I180" s="259">
        <v>44279</v>
      </c>
      <c r="J180" s="2">
        <v>6</v>
      </c>
      <c r="K180" s="2" t="s">
        <v>964</v>
      </c>
    </row>
    <row r="181" spans="1:11" x14ac:dyDescent="0.25">
      <c r="A181" s="1">
        <v>180</v>
      </c>
      <c r="B181" s="1">
        <v>3</v>
      </c>
      <c r="C181" s="2" t="s">
        <v>1158</v>
      </c>
      <c r="D181" s="262" t="s">
        <v>216</v>
      </c>
      <c r="E181" s="2" t="s">
        <v>1169</v>
      </c>
      <c r="F181" s="2" t="s">
        <v>953</v>
      </c>
      <c r="G181" s="1" t="s">
        <v>961</v>
      </c>
      <c r="H181" s="2">
        <v>106</v>
      </c>
      <c r="I181" s="259">
        <v>84561</v>
      </c>
      <c r="J181" s="2">
        <v>13</v>
      </c>
      <c r="K181" s="2" t="s">
        <v>962</v>
      </c>
    </row>
    <row r="182" spans="1:11" x14ac:dyDescent="0.25">
      <c r="A182" s="1">
        <v>181</v>
      </c>
      <c r="B182" s="1">
        <v>3</v>
      </c>
      <c r="C182" s="2" t="s">
        <v>1158</v>
      </c>
      <c r="D182" s="262" t="s">
        <v>217</v>
      </c>
      <c r="E182" s="2" t="s">
        <v>1170</v>
      </c>
      <c r="F182" s="2" t="s">
        <v>953</v>
      </c>
      <c r="G182" s="1" t="s">
        <v>958</v>
      </c>
      <c r="H182" s="2">
        <v>34</v>
      </c>
      <c r="I182" s="259">
        <v>30659</v>
      </c>
      <c r="J182" s="2">
        <v>6</v>
      </c>
      <c r="K182" s="2" t="s">
        <v>964</v>
      </c>
    </row>
    <row r="183" spans="1:11" x14ac:dyDescent="0.25">
      <c r="A183" s="1">
        <v>182</v>
      </c>
      <c r="B183" s="1">
        <v>3</v>
      </c>
      <c r="C183" s="2" t="s">
        <v>1158</v>
      </c>
      <c r="D183" s="262" t="s">
        <v>218</v>
      </c>
      <c r="E183" s="2" t="s">
        <v>1171</v>
      </c>
      <c r="F183" s="2" t="s">
        <v>953</v>
      </c>
      <c r="G183" s="1" t="s">
        <v>958</v>
      </c>
      <c r="H183" s="2">
        <v>35</v>
      </c>
      <c r="I183" s="259">
        <v>40625</v>
      </c>
      <c r="J183" s="2">
        <v>6</v>
      </c>
      <c r="K183" s="2" t="s">
        <v>964</v>
      </c>
    </row>
    <row r="184" spans="1:11" x14ac:dyDescent="0.25">
      <c r="A184" s="1">
        <v>183</v>
      </c>
      <c r="B184" s="1">
        <v>3</v>
      </c>
      <c r="C184" s="2" t="s">
        <v>1158</v>
      </c>
      <c r="D184" s="262" t="s">
        <v>219</v>
      </c>
      <c r="E184" s="2" t="s">
        <v>1172</v>
      </c>
      <c r="F184" s="2" t="s">
        <v>953</v>
      </c>
      <c r="G184" s="1" t="s">
        <v>980</v>
      </c>
      <c r="H184" s="2">
        <v>0</v>
      </c>
      <c r="I184" s="259">
        <v>14966</v>
      </c>
      <c r="J184" s="2">
        <v>2</v>
      </c>
      <c r="K184" s="2" t="s">
        <v>981</v>
      </c>
    </row>
    <row r="185" spans="1:11" x14ac:dyDescent="0.25">
      <c r="A185" s="1">
        <v>184</v>
      </c>
      <c r="B185" s="1">
        <v>3</v>
      </c>
      <c r="C185" s="2" t="s">
        <v>1173</v>
      </c>
      <c r="D185" s="262" t="s">
        <v>220</v>
      </c>
      <c r="E185" s="2" t="s">
        <v>1174</v>
      </c>
      <c r="F185" s="2" t="s">
        <v>986</v>
      </c>
      <c r="G185" s="1" t="s">
        <v>1013</v>
      </c>
      <c r="H185" s="2">
        <v>456</v>
      </c>
      <c r="I185" s="259">
        <v>80303</v>
      </c>
      <c r="J185" s="2">
        <v>17</v>
      </c>
      <c r="K185" s="2" t="s">
        <v>1014</v>
      </c>
    </row>
    <row r="186" spans="1:11" x14ac:dyDescent="0.25">
      <c r="A186" s="1">
        <v>185</v>
      </c>
      <c r="B186" s="1">
        <v>3</v>
      </c>
      <c r="C186" s="2" t="s">
        <v>1173</v>
      </c>
      <c r="D186" s="262" t="s">
        <v>221</v>
      </c>
      <c r="E186" s="2" t="s">
        <v>1175</v>
      </c>
      <c r="F186" s="2" t="s">
        <v>953</v>
      </c>
      <c r="G186" s="1" t="s">
        <v>958</v>
      </c>
      <c r="H186" s="2">
        <v>35</v>
      </c>
      <c r="I186" s="259">
        <v>16654</v>
      </c>
      <c r="J186" s="2">
        <v>5</v>
      </c>
      <c r="K186" s="2" t="s">
        <v>959</v>
      </c>
    </row>
    <row r="187" spans="1:11" x14ac:dyDescent="0.25">
      <c r="A187" s="1">
        <v>186</v>
      </c>
      <c r="B187" s="1">
        <v>3</v>
      </c>
      <c r="C187" s="2" t="s">
        <v>1173</v>
      </c>
      <c r="D187" s="262" t="s">
        <v>222</v>
      </c>
      <c r="E187" s="2" t="s">
        <v>1176</v>
      </c>
      <c r="F187" s="2" t="s">
        <v>953</v>
      </c>
      <c r="G187" s="1" t="s">
        <v>958</v>
      </c>
      <c r="H187" s="2">
        <v>35</v>
      </c>
      <c r="I187" s="259">
        <v>32923</v>
      </c>
      <c r="J187" s="2">
        <v>6</v>
      </c>
      <c r="K187" s="2" t="s">
        <v>964</v>
      </c>
    </row>
    <row r="188" spans="1:11" x14ac:dyDescent="0.25">
      <c r="A188" s="1">
        <v>187</v>
      </c>
      <c r="B188" s="1">
        <v>3</v>
      </c>
      <c r="C188" s="2" t="s">
        <v>1173</v>
      </c>
      <c r="D188" s="262" t="s">
        <v>223</v>
      </c>
      <c r="E188" s="2" t="s">
        <v>1177</v>
      </c>
      <c r="F188" s="2" t="s">
        <v>953</v>
      </c>
      <c r="G188" s="1" t="s">
        <v>961</v>
      </c>
      <c r="H188" s="2">
        <v>101</v>
      </c>
      <c r="I188" s="259">
        <v>46367</v>
      </c>
      <c r="J188" s="2">
        <v>13</v>
      </c>
      <c r="K188" s="2" t="s">
        <v>962</v>
      </c>
    </row>
    <row r="189" spans="1:11" x14ac:dyDescent="0.25">
      <c r="A189" s="1">
        <v>188</v>
      </c>
      <c r="B189" s="1">
        <v>3</v>
      </c>
      <c r="C189" s="2" t="s">
        <v>1173</v>
      </c>
      <c r="D189" s="262" t="s">
        <v>224</v>
      </c>
      <c r="E189" s="2" t="s">
        <v>1178</v>
      </c>
      <c r="F189" s="2" t="s">
        <v>953</v>
      </c>
      <c r="G189" s="1" t="s">
        <v>958</v>
      </c>
      <c r="H189" s="2">
        <v>45</v>
      </c>
      <c r="I189" s="259">
        <v>34894</v>
      </c>
      <c r="J189" s="2">
        <v>6</v>
      </c>
      <c r="K189" s="2" t="s">
        <v>964</v>
      </c>
    </row>
    <row r="190" spans="1:11" x14ac:dyDescent="0.25">
      <c r="A190" s="1">
        <v>189</v>
      </c>
      <c r="B190" s="1">
        <v>3</v>
      </c>
      <c r="C190" s="2" t="s">
        <v>1173</v>
      </c>
      <c r="D190" s="262" t="s">
        <v>225</v>
      </c>
      <c r="E190" s="2" t="s">
        <v>1179</v>
      </c>
      <c r="F190" s="2" t="s">
        <v>953</v>
      </c>
      <c r="G190" s="1" t="s">
        <v>958</v>
      </c>
      <c r="H190" s="2">
        <v>43</v>
      </c>
      <c r="I190" s="259">
        <v>31447</v>
      </c>
      <c r="J190" s="2">
        <v>6</v>
      </c>
      <c r="K190" s="2" t="s">
        <v>964</v>
      </c>
    </row>
    <row r="191" spans="1:11" x14ac:dyDescent="0.25">
      <c r="A191" s="1">
        <v>190</v>
      </c>
      <c r="B191" s="1">
        <v>3</v>
      </c>
      <c r="C191" s="2" t="s">
        <v>1173</v>
      </c>
      <c r="D191" s="262" t="s">
        <v>226</v>
      </c>
      <c r="E191" s="2" t="s">
        <v>1180</v>
      </c>
      <c r="F191" s="2" t="s">
        <v>953</v>
      </c>
      <c r="G191" s="1" t="s">
        <v>958</v>
      </c>
      <c r="H191" s="2">
        <v>34</v>
      </c>
      <c r="I191" s="259">
        <v>31224</v>
      </c>
      <c r="J191" s="2">
        <v>6</v>
      </c>
      <c r="K191" s="2" t="s">
        <v>964</v>
      </c>
    </row>
    <row r="192" spans="1:11" x14ac:dyDescent="0.25">
      <c r="A192" s="1">
        <v>191</v>
      </c>
      <c r="B192" s="1">
        <v>3</v>
      </c>
      <c r="C192" s="2" t="s">
        <v>1173</v>
      </c>
      <c r="D192" s="262" t="s">
        <v>227</v>
      </c>
      <c r="E192" s="2" t="s">
        <v>1181</v>
      </c>
      <c r="F192" s="2" t="s">
        <v>953</v>
      </c>
      <c r="G192" s="1" t="s">
        <v>961</v>
      </c>
      <c r="H192" s="2">
        <v>100</v>
      </c>
      <c r="I192" s="259">
        <v>60415</v>
      </c>
      <c r="J192" s="2">
        <v>13</v>
      </c>
      <c r="K192" s="2" t="s">
        <v>962</v>
      </c>
    </row>
    <row r="193" spans="1:11" x14ac:dyDescent="0.25">
      <c r="A193" s="1">
        <v>192</v>
      </c>
      <c r="B193" s="1">
        <v>3</v>
      </c>
      <c r="C193" s="2" t="s">
        <v>1173</v>
      </c>
      <c r="D193" s="262" t="s">
        <v>228</v>
      </c>
      <c r="E193" s="2" t="s">
        <v>1182</v>
      </c>
      <c r="F193" s="2" t="s">
        <v>953</v>
      </c>
      <c r="G193" s="1" t="s">
        <v>958</v>
      </c>
      <c r="H193" s="2">
        <v>34</v>
      </c>
      <c r="I193" s="259">
        <v>24245</v>
      </c>
      <c r="J193" s="2">
        <v>5</v>
      </c>
      <c r="K193" s="2" t="s">
        <v>959</v>
      </c>
    </row>
    <row r="194" spans="1:11" x14ac:dyDescent="0.25">
      <c r="A194" s="1">
        <v>193</v>
      </c>
      <c r="B194" s="1">
        <v>3</v>
      </c>
      <c r="C194" s="2" t="s">
        <v>1173</v>
      </c>
      <c r="D194" s="262" t="s">
        <v>229</v>
      </c>
      <c r="E194" s="2" t="s">
        <v>1183</v>
      </c>
      <c r="F194" s="2" t="s">
        <v>953</v>
      </c>
      <c r="G194" s="1" t="s">
        <v>980</v>
      </c>
      <c r="H194" s="2">
        <v>0</v>
      </c>
      <c r="I194" s="259">
        <v>17713</v>
      </c>
      <c r="J194" s="2">
        <v>3</v>
      </c>
      <c r="K194" s="2" t="s">
        <v>1029</v>
      </c>
    </row>
    <row r="195" spans="1:11" x14ac:dyDescent="0.25">
      <c r="A195" s="1">
        <v>194</v>
      </c>
      <c r="B195" s="1">
        <v>3</v>
      </c>
      <c r="C195" s="2" t="s">
        <v>1173</v>
      </c>
      <c r="D195" s="262" t="s">
        <v>230</v>
      </c>
      <c r="E195" s="2" t="s">
        <v>1184</v>
      </c>
      <c r="F195" s="2" t="s">
        <v>953</v>
      </c>
      <c r="G195" s="1" t="s">
        <v>980</v>
      </c>
      <c r="H195" s="2">
        <v>0</v>
      </c>
      <c r="I195" s="259">
        <v>13994</v>
      </c>
      <c r="J195" s="2">
        <v>2</v>
      </c>
      <c r="K195" s="2" t="s">
        <v>981</v>
      </c>
    </row>
    <row r="196" spans="1:11" x14ac:dyDescent="0.25">
      <c r="A196" s="1">
        <v>195</v>
      </c>
      <c r="B196" s="1">
        <v>3</v>
      </c>
      <c r="C196" s="2" t="s">
        <v>1173</v>
      </c>
      <c r="D196" s="262" t="s">
        <v>231</v>
      </c>
      <c r="E196" s="2" t="s">
        <v>1185</v>
      </c>
      <c r="F196" s="2" t="s">
        <v>953</v>
      </c>
      <c r="G196" s="1" t="s">
        <v>980</v>
      </c>
      <c r="H196" s="2">
        <v>0</v>
      </c>
      <c r="I196" s="259">
        <v>10727</v>
      </c>
      <c r="J196" s="2">
        <v>2</v>
      </c>
      <c r="K196" s="2" t="s">
        <v>981</v>
      </c>
    </row>
    <row r="197" spans="1:11" x14ac:dyDescent="0.25">
      <c r="A197" s="1">
        <v>196</v>
      </c>
      <c r="B197" s="1">
        <v>3</v>
      </c>
      <c r="C197" s="2" t="s">
        <v>1186</v>
      </c>
      <c r="D197" s="262" t="s">
        <v>232</v>
      </c>
      <c r="E197" s="2" t="s">
        <v>1187</v>
      </c>
      <c r="F197" s="2" t="s">
        <v>986</v>
      </c>
      <c r="G197" s="1" t="s">
        <v>1013</v>
      </c>
      <c r="H197" s="2">
        <v>345</v>
      </c>
      <c r="I197" s="259">
        <v>37850</v>
      </c>
      <c r="J197" s="2">
        <v>16</v>
      </c>
      <c r="K197" s="2" t="s">
        <v>1052</v>
      </c>
    </row>
    <row r="198" spans="1:11" x14ac:dyDescent="0.25">
      <c r="A198" s="1">
        <v>197</v>
      </c>
      <c r="B198" s="1">
        <v>3</v>
      </c>
      <c r="C198" s="2" t="s">
        <v>1186</v>
      </c>
      <c r="D198" s="262" t="s">
        <v>233</v>
      </c>
      <c r="E198" s="2" t="s">
        <v>1188</v>
      </c>
      <c r="F198" s="2" t="s">
        <v>953</v>
      </c>
      <c r="G198" s="1" t="s">
        <v>958</v>
      </c>
      <c r="H198" s="2">
        <v>105</v>
      </c>
      <c r="I198" s="259">
        <v>32126</v>
      </c>
      <c r="J198" s="2">
        <v>6</v>
      </c>
      <c r="K198" s="2" t="s">
        <v>964</v>
      </c>
    </row>
    <row r="199" spans="1:11" x14ac:dyDescent="0.25">
      <c r="A199" s="1">
        <v>198</v>
      </c>
      <c r="B199" s="1">
        <v>3</v>
      </c>
      <c r="C199" s="2" t="s">
        <v>1186</v>
      </c>
      <c r="D199" s="262" t="s">
        <v>234</v>
      </c>
      <c r="E199" s="2" t="s">
        <v>1189</v>
      </c>
      <c r="F199" s="2" t="s">
        <v>953</v>
      </c>
      <c r="G199" s="1" t="s">
        <v>958</v>
      </c>
      <c r="H199" s="2">
        <v>44</v>
      </c>
      <c r="I199" s="259">
        <v>24789</v>
      </c>
      <c r="J199" s="2">
        <v>5</v>
      </c>
      <c r="K199" s="2" t="s">
        <v>959</v>
      </c>
    </row>
    <row r="200" spans="1:11" x14ac:dyDescent="0.25">
      <c r="A200" s="1">
        <v>199</v>
      </c>
      <c r="B200" s="1">
        <v>3</v>
      </c>
      <c r="C200" s="2" t="s">
        <v>1186</v>
      </c>
      <c r="D200" s="262" t="s">
        <v>235</v>
      </c>
      <c r="E200" s="2" t="s">
        <v>1190</v>
      </c>
      <c r="F200" s="2" t="s">
        <v>953</v>
      </c>
      <c r="G200" s="1" t="s">
        <v>954</v>
      </c>
      <c r="H200" s="2">
        <v>90</v>
      </c>
      <c r="I200" s="259">
        <v>41345</v>
      </c>
      <c r="J200" s="2">
        <v>9</v>
      </c>
      <c r="K200" s="2" t="s">
        <v>977</v>
      </c>
    </row>
    <row r="201" spans="1:11" x14ac:dyDescent="0.25">
      <c r="A201" s="1">
        <v>200</v>
      </c>
      <c r="B201" s="1">
        <v>3</v>
      </c>
      <c r="C201" s="2" t="s">
        <v>1186</v>
      </c>
      <c r="D201" s="262" t="s">
        <v>236</v>
      </c>
      <c r="E201" s="2" t="s">
        <v>1191</v>
      </c>
      <c r="F201" s="2" t="s">
        <v>953</v>
      </c>
      <c r="G201" s="1" t="s">
        <v>980</v>
      </c>
      <c r="H201" s="2">
        <v>10</v>
      </c>
      <c r="I201" s="259">
        <v>9596</v>
      </c>
      <c r="J201" s="2">
        <v>2</v>
      </c>
      <c r="K201" s="2" t="s">
        <v>981</v>
      </c>
    </row>
    <row r="202" spans="1:11" x14ac:dyDescent="0.25">
      <c r="A202" s="1">
        <v>201</v>
      </c>
      <c r="B202" s="1">
        <v>3</v>
      </c>
      <c r="C202" s="2" t="s">
        <v>1186</v>
      </c>
      <c r="D202" s="262" t="s">
        <v>237</v>
      </c>
      <c r="E202" s="2" t="s">
        <v>1192</v>
      </c>
      <c r="F202" s="2" t="s">
        <v>953</v>
      </c>
      <c r="G202" s="1" t="s">
        <v>958</v>
      </c>
      <c r="H202" s="2">
        <v>65</v>
      </c>
      <c r="I202" s="259">
        <v>44453</v>
      </c>
      <c r="J202" s="2">
        <v>6</v>
      </c>
      <c r="K202" s="2" t="s">
        <v>964</v>
      </c>
    </row>
    <row r="203" spans="1:11" x14ac:dyDescent="0.25">
      <c r="A203" s="1">
        <v>202</v>
      </c>
      <c r="B203" s="1">
        <v>3</v>
      </c>
      <c r="C203" s="2" t="s">
        <v>1186</v>
      </c>
      <c r="D203" s="262" t="s">
        <v>238</v>
      </c>
      <c r="E203" s="2" t="s">
        <v>1193</v>
      </c>
      <c r="F203" s="2" t="s">
        <v>953</v>
      </c>
      <c r="G203" s="1" t="s">
        <v>958</v>
      </c>
      <c r="H203" s="2">
        <v>60</v>
      </c>
      <c r="I203" s="259">
        <v>42750</v>
      </c>
      <c r="J203" s="2">
        <v>6</v>
      </c>
      <c r="K203" s="2" t="s">
        <v>964</v>
      </c>
    </row>
    <row r="204" spans="1:11" x14ac:dyDescent="0.25">
      <c r="A204" s="1">
        <v>203</v>
      </c>
      <c r="B204" s="1">
        <v>3</v>
      </c>
      <c r="C204" s="2" t="s">
        <v>1186</v>
      </c>
      <c r="D204" s="262" t="s">
        <v>239</v>
      </c>
      <c r="E204" s="2" t="s">
        <v>1194</v>
      </c>
      <c r="F204" s="2" t="s">
        <v>953</v>
      </c>
      <c r="G204" s="1" t="s">
        <v>958</v>
      </c>
      <c r="H204" s="2">
        <v>30</v>
      </c>
      <c r="I204" s="259">
        <v>16010</v>
      </c>
      <c r="J204" s="2">
        <v>5</v>
      </c>
      <c r="K204" s="2" t="s">
        <v>959</v>
      </c>
    </row>
    <row r="205" spans="1:11" x14ac:dyDescent="0.25">
      <c r="A205" s="1">
        <v>204</v>
      </c>
      <c r="B205" s="1">
        <v>4</v>
      </c>
      <c r="C205" s="2" t="s">
        <v>1195</v>
      </c>
      <c r="D205" s="262" t="s">
        <v>240</v>
      </c>
      <c r="E205" s="2" t="s">
        <v>1196</v>
      </c>
      <c r="F205" s="2" t="s">
        <v>986</v>
      </c>
      <c r="G205" s="1" t="s">
        <v>1013</v>
      </c>
      <c r="H205" s="2">
        <v>314</v>
      </c>
      <c r="I205" s="259">
        <v>64944</v>
      </c>
      <c r="J205" s="2">
        <v>16</v>
      </c>
      <c r="K205" s="2" t="s">
        <v>1052</v>
      </c>
    </row>
    <row r="206" spans="1:11" x14ac:dyDescent="0.25">
      <c r="A206" s="1">
        <v>205</v>
      </c>
      <c r="B206" s="1">
        <v>4</v>
      </c>
      <c r="C206" s="2" t="s">
        <v>1195</v>
      </c>
      <c r="D206" s="262" t="s">
        <v>241</v>
      </c>
      <c r="E206" s="2" t="s">
        <v>1197</v>
      </c>
      <c r="F206" s="2" t="s">
        <v>953</v>
      </c>
      <c r="G206" s="1" t="s">
        <v>980</v>
      </c>
      <c r="H206" s="2">
        <v>10</v>
      </c>
      <c r="I206" s="259">
        <v>14667</v>
      </c>
      <c r="J206" s="2">
        <v>2</v>
      </c>
      <c r="K206" s="2" t="s">
        <v>981</v>
      </c>
    </row>
    <row r="207" spans="1:11" x14ac:dyDescent="0.25">
      <c r="A207" s="1">
        <v>206</v>
      </c>
      <c r="B207" s="1">
        <v>4</v>
      </c>
      <c r="C207" s="2" t="s">
        <v>1195</v>
      </c>
      <c r="D207" s="262" t="s">
        <v>242</v>
      </c>
      <c r="E207" s="2" t="s">
        <v>1198</v>
      </c>
      <c r="F207" s="2" t="s">
        <v>953</v>
      </c>
      <c r="G207" s="1" t="s">
        <v>958</v>
      </c>
      <c r="H207" s="2">
        <v>70</v>
      </c>
      <c r="I207" s="259">
        <v>45277</v>
      </c>
      <c r="J207" s="2">
        <v>6</v>
      </c>
      <c r="K207" s="2" t="s">
        <v>964</v>
      </c>
    </row>
    <row r="208" spans="1:11" x14ac:dyDescent="0.25">
      <c r="A208" s="1">
        <v>207</v>
      </c>
      <c r="B208" s="1">
        <v>4</v>
      </c>
      <c r="C208" s="2" t="s">
        <v>1195</v>
      </c>
      <c r="D208" s="262" t="s">
        <v>243</v>
      </c>
      <c r="E208" s="2" t="s">
        <v>1199</v>
      </c>
      <c r="F208" s="2" t="s">
        <v>953</v>
      </c>
      <c r="G208" s="1" t="s">
        <v>958</v>
      </c>
      <c r="H208" s="2">
        <v>33</v>
      </c>
      <c r="I208" s="259">
        <v>29180</v>
      </c>
      <c r="J208" s="2">
        <v>5</v>
      </c>
      <c r="K208" s="2" t="s">
        <v>959</v>
      </c>
    </row>
    <row r="209" spans="1:11" x14ac:dyDescent="0.25">
      <c r="A209" s="1">
        <v>208</v>
      </c>
      <c r="B209" s="1">
        <v>4</v>
      </c>
      <c r="C209" s="2" t="s">
        <v>1200</v>
      </c>
      <c r="D209" s="262" t="s">
        <v>244</v>
      </c>
      <c r="E209" s="2" t="s">
        <v>1201</v>
      </c>
      <c r="F209" s="2" t="s">
        <v>949</v>
      </c>
      <c r="G209" s="1" t="s">
        <v>950</v>
      </c>
      <c r="H209" s="2">
        <v>515</v>
      </c>
      <c r="I209" s="259">
        <v>224405</v>
      </c>
      <c r="J209" s="2">
        <v>18</v>
      </c>
      <c r="K209" s="2" t="s">
        <v>984</v>
      </c>
    </row>
    <row r="210" spans="1:11" x14ac:dyDescent="0.25">
      <c r="A210" s="1">
        <v>209</v>
      </c>
      <c r="B210" s="1">
        <v>4</v>
      </c>
      <c r="C210" s="2" t="s">
        <v>1200</v>
      </c>
      <c r="D210" s="262" t="s">
        <v>245</v>
      </c>
      <c r="E210" s="2" t="s">
        <v>1202</v>
      </c>
      <c r="F210" s="2" t="s">
        <v>953</v>
      </c>
      <c r="G210" s="1" t="s">
        <v>954</v>
      </c>
      <c r="H210" s="2">
        <v>20</v>
      </c>
      <c r="I210" s="259">
        <v>50916</v>
      </c>
      <c r="J210" s="2">
        <v>10</v>
      </c>
      <c r="K210" s="2" t="s">
        <v>955</v>
      </c>
    </row>
    <row r="211" spans="1:11" x14ac:dyDescent="0.25">
      <c r="A211" s="1">
        <v>210</v>
      </c>
      <c r="B211" s="1">
        <v>4</v>
      </c>
      <c r="C211" s="2" t="s">
        <v>1200</v>
      </c>
      <c r="D211" s="262" t="s">
        <v>246</v>
      </c>
      <c r="E211" s="2" t="s">
        <v>1203</v>
      </c>
      <c r="F211" s="2" t="s">
        <v>953</v>
      </c>
      <c r="G211" s="1" t="s">
        <v>961</v>
      </c>
      <c r="H211" s="2">
        <v>63</v>
      </c>
      <c r="I211" s="259">
        <v>71538</v>
      </c>
      <c r="J211" s="2">
        <v>12</v>
      </c>
      <c r="K211" s="2" t="s">
        <v>966</v>
      </c>
    </row>
    <row r="212" spans="1:11" x14ac:dyDescent="0.25">
      <c r="A212" s="1">
        <v>211</v>
      </c>
      <c r="B212" s="1">
        <v>4</v>
      </c>
      <c r="C212" s="2" t="s">
        <v>1200</v>
      </c>
      <c r="D212" s="262" t="s">
        <v>247</v>
      </c>
      <c r="E212" s="2" t="s">
        <v>1204</v>
      </c>
      <c r="F212" s="2" t="s">
        <v>953</v>
      </c>
      <c r="G212" s="1" t="s">
        <v>961</v>
      </c>
      <c r="H212" s="2">
        <v>30</v>
      </c>
      <c r="I212" s="259">
        <v>74075</v>
      </c>
      <c r="J212" s="2">
        <v>12</v>
      </c>
      <c r="K212" s="2" t="s">
        <v>966</v>
      </c>
    </row>
    <row r="213" spans="1:11" x14ac:dyDescent="0.25">
      <c r="A213" s="1">
        <v>212</v>
      </c>
      <c r="B213" s="1">
        <v>4</v>
      </c>
      <c r="C213" s="2" t="s">
        <v>1200</v>
      </c>
      <c r="D213" s="262" t="s">
        <v>248</v>
      </c>
      <c r="E213" s="2" t="s">
        <v>1205</v>
      </c>
      <c r="F213" s="2" t="s">
        <v>953</v>
      </c>
      <c r="G213" s="1" t="s">
        <v>958</v>
      </c>
      <c r="H213" s="2">
        <v>54</v>
      </c>
      <c r="I213" s="259">
        <v>50288</v>
      </c>
      <c r="J213" s="2">
        <v>6</v>
      </c>
      <c r="K213" s="2" t="s">
        <v>964</v>
      </c>
    </row>
    <row r="214" spans="1:11" x14ac:dyDescent="0.25">
      <c r="A214" s="1">
        <v>213</v>
      </c>
      <c r="B214" s="1">
        <v>4</v>
      </c>
      <c r="C214" s="2" t="s">
        <v>1200</v>
      </c>
      <c r="D214" s="262" t="s">
        <v>249</v>
      </c>
      <c r="E214" s="2" t="s">
        <v>1206</v>
      </c>
      <c r="F214" s="2" t="s">
        <v>953</v>
      </c>
      <c r="G214" s="1" t="s">
        <v>954</v>
      </c>
      <c r="H214" s="2">
        <v>35</v>
      </c>
      <c r="I214" s="259">
        <v>60330</v>
      </c>
      <c r="J214" s="2">
        <v>10</v>
      </c>
      <c r="K214" s="2" t="s">
        <v>955</v>
      </c>
    </row>
    <row r="215" spans="1:11" x14ac:dyDescent="0.25">
      <c r="A215" s="1">
        <v>214</v>
      </c>
      <c r="B215" s="1">
        <v>4</v>
      </c>
      <c r="C215" s="2" t="s">
        <v>1200</v>
      </c>
      <c r="D215" s="262" t="s">
        <v>250</v>
      </c>
      <c r="E215" s="2" t="s">
        <v>1207</v>
      </c>
      <c r="F215" s="2" t="s">
        <v>953</v>
      </c>
      <c r="G215" s="1" t="s">
        <v>980</v>
      </c>
      <c r="H215" s="2">
        <v>30</v>
      </c>
      <c r="I215" s="259">
        <v>10700</v>
      </c>
      <c r="J215" s="2">
        <v>2</v>
      </c>
      <c r="K215" s="2" t="s">
        <v>981</v>
      </c>
    </row>
    <row r="216" spans="1:11" x14ac:dyDescent="0.25">
      <c r="A216" s="1">
        <v>215</v>
      </c>
      <c r="B216" s="1">
        <v>4</v>
      </c>
      <c r="C216" s="2" t="s">
        <v>1208</v>
      </c>
      <c r="D216" s="262" t="s">
        <v>251</v>
      </c>
      <c r="E216" s="2" t="s">
        <v>1209</v>
      </c>
      <c r="F216" s="2" t="s">
        <v>986</v>
      </c>
      <c r="G216" s="1" t="s">
        <v>1013</v>
      </c>
      <c r="H216" s="2">
        <v>380</v>
      </c>
      <c r="I216" s="259">
        <v>136862</v>
      </c>
      <c r="J216" s="2">
        <v>16</v>
      </c>
      <c r="K216" s="2" t="s">
        <v>1052</v>
      </c>
    </row>
    <row r="217" spans="1:11" x14ac:dyDescent="0.25">
      <c r="A217" s="1">
        <v>216</v>
      </c>
      <c r="B217" s="1">
        <v>4</v>
      </c>
      <c r="C217" s="2" t="s">
        <v>1208</v>
      </c>
      <c r="D217" s="262" t="s">
        <v>252</v>
      </c>
      <c r="E217" s="2" t="s">
        <v>1210</v>
      </c>
      <c r="F217" s="2" t="s">
        <v>953</v>
      </c>
      <c r="G217" s="1" t="s">
        <v>958</v>
      </c>
      <c r="H217" s="2">
        <v>34</v>
      </c>
      <c r="I217" s="259">
        <v>87304</v>
      </c>
      <c r="J217" s="2">
        <v>7</v>
      </c>
      <c r="K217" s="2" t="s">
        <v>968</v>
      </c>
    </row>
    <row r="218" spans="1:11" x14ac:dyDescent="0.25">
      <c r="A218" s="1">
        <v>217</v>
      </c>
      <c r="B218" s="1">
        <v>4</v>
      </c>
      <c r="C218" s="2" t="s">
        <v>1208</v>
      </c>
      <c r="D218" s="262" t="s">
        <v>253</v>
      </c>
      <c r="E218" s="2" t="s">
        <v>1211</v>
      </c>
      <c r="F218" s="2" t="s">
        <v>953</v>
      </c>
      <c r="G218" s="1" t="s">
        <v>961</v>
      </c>
      <c r="H218" s="2">
        <v>66</v>
      </c>
      <c r="I218" s="259">
        <v>76677</v>
      </c>
      <c r="J218" s="2">
        <v>12</v>
      </c>
      <c r="K218" s="2" t="s">
        <v>966</v>
      </c>
    </row>
    <row r="219" spans="1:11" x14ac:dyDescent="0.25">
      <c r="A219" s="1">
        <v>218</v>
      </c>
      <c r="B219" s="1">
        <v>4</v>
      </c>
      <c r="C219" s="2" t="s">
        <v>1208</v>
      </c>
      <c r="D219" s="262" t="s">
        <v>254</v>
      </c>
      <c r="E219" s="2" t="s">
        <v>1212</v>
      </c>
      <c r="F219" s="2" t="s">
        <v>953</v>
      </c>
      <c r="G219" s="1" t="s">
        <v>958</v>
      </c>
      <c r="H219" s="2">
        <v>30</v>
      </c>
      <c r="I219" s="259">
        <v>44983</v>
      </c>
      <c r="J219" s="2">
        <v>6</v>
      </c>
      <c r="K219" s="2" t="s">
        <v>964</v>
      </c>
    </row>
    <row r="220" spans="1:11" x14ac:dyDescent="0.25">
      <c r="A220" s="1">
        <v>219</v>
      </c>
      <c r="B220" s="1">
        <v>4</v>
      </c>
      <c r="C220" s="2" t="s">
        <v>1208</v>
      </c>
      <c r="D220" s="262" t="s">
        <v>255</v>
      </c>
      <c r="E220" s="2" t="s">
        <v>1213</v>
      </c>
      <c r="F220" s="2" t="s">
        <v>953</v>
      </c>
      <c r="G220" s="1" t="s">
        <v>958</v>
      </c>
      <c r="H220" s="2">
        <v>36</v>
      </c>
      <c r="I220" s="259">
        <v>32788</v>
      </c>
      <c r="J220" s="2">
        <v>6</v>
      </c>
      <c r="K220" s="2" t="s">
        <v>964</v>
      </c>
    </row>
    <row r="221" spans="1:11" x14ac:dyDescent="0.25">
      <c r="A221" s="1">
        <v>220</v>
      </c>
      <c r="B221" s="1">
        <v>4</v>
      </c>
      <c r="C221" s="2" t="s">
        <v>1208</v>
      </c>
      <c r="D221" s="262" t="s">
        <v>256</v>
      </c>
      <c r="E221" s="2" t="s">
        <v>1214</v>
      </c>
      <c r="F221" s="2" t="s">
        <v>953</v>
      </c>
      <c r="G221" s="1" t="s">
        <v>958</v>
      </c>
      <c r="H221" s="2">
        <v>31</v>
      </c>
      <c r="I221" s="259">
        <v>28963</v>
      </c>
      <c r="J221" s="2">
        <v>5</v>
      </c>
      <c r="K221" s="2" t="s">
        <v>959</v>
      </c>
    </row>
    <row r="222" spans="1:11" x14ac:dyDescent="0.25">
      <c r="A222" s="1">
        <v>221</v>
      </c>
      <c r="B222" s="1">
        <v>4</v>
      </c>
      <c r="C222" s="2" t="s">
        <v>1208</v>
      </c>
      <c r="D222" s="262" t="s">
        <v>257</v>
      </c>
      <c r="E222" s="2" t="s">
        <v>1215</v>
      </c>
      <c r="F222" s="2" t="s">
        <v>953</v>
      </c>
      <c r="G222" s="1" t="s">
        <v>958</v>
      </c>
      <c r="H222" s="2">
        <v>36</v>
      </c>
      <c r="I222" s="259">
        <v>60539</v>
      </c>
      <c r="J222" s="2">
        <v>7</v>
      </c>
      <c r="K222" s="2" t="s">
        <v>968</v>
      </c>
    </row>
    <row r="223" spans="1:11" x14ac:dyDescent="0.25">
      <c r="A223" s="1">
        <v>222</v>
      </c>
      <c r="B223" s="1">
        <v>4</v>
      </c>
      <c r="C223" s="2" t="s">
        <v>1208</v>
      </c>
      <c r="D223" s="262" t="s">
        <v>258</v>
      </c>
      <c r="E223" s="2" t="s">
        <v>1216</v>
      </c>
      <c r="F223" s="2" t="s">
        <v>953</v>
      </c>
      <c r="G223" s="1" t="s">
        <v>980</v>
      </c>
      <c r="H223" s="2">
        <v>30</v>
      </c>
      <c r="I223" s="259">
        <v>23146</v>
      </c>
      <c r="J223" s="2">
        <v>3</v>
      </c>
      <c r="K223" s="2" t="s">
        <v>1029</v>
      </c>
    </row>
    <row r="224" spans="1:11" x14ac:dyDescent="0.25">
      <c r="A224" s="1">
        <v>223</v>
      </c>
      <c r="B224" s="1">
        <v>4</v>
      </c>
      <c r="C224" s="2" t="s">
        <v>1217</v>
      </c>
      <c r="D224" s="262" t="s">
        <v>259</v>
      </c>
      <c r="E224" s="2" t="s">
        <v>1218</v>
      </c>
      <c r="F224" s="2" t="s">
        <v>949</v>
      </c>
      <c r="G224" s="1" t="s">
        <v>950</v>
      </c>
      <c r="H224" s="2">
        <v>524</v>
      </c>
      <c r="I224" s="259">
        <v>112822</v>
      </c>
      <c r="J224" s="2">
        <v>18</v>
      </c>
      <c r="K224" s="2" t="s">
        <v>984</v>
      </c>
    </row>
    <row r="225" spans="1:11" x14ac:dyDescent="0.25">
      <c r="A225" s="1">
        <v>224</v>
      </c>
      <c r="B225" s="1">
        <v>4</v>
      </c>
      <c r="C225" s="2" t="s">
        <v>1217</v>
      </c>
      <c r="D225" s="262" t="s">
        <v>260</v>
      </c>
      <c r="E225" s="2" t="s">
        <v>1219</v>
      </c>
      <c r="F225" s="2" t="s">
        <v>986</v>
      </c>
      <c r="G225" s="1" t="s">
        <v>987</v>
      </c>
      <c r="H225" s="2">
        <v>180</v>
      </c>
      <c r="I225" s="259">
        <v>59163</v>
      </c>
      <c r="J225" s="2">
        <v>14</v>
      </c>
      <c r="K225" s="2" t="s">
        <v>1220</v>
      </c>
    </row>
    <row r="226" spans="1:11" x14ac:dyDescent="0.25">
      <c r="A226" s="1">
        <v>225</v>
      </c>
      <c r="B226" s="1">
        <v>4</v>
      </c>
      <c r="C226" s="2" t="s">
        <v>1217</v>
      </c>
      <c r="D226" s="262" t="s">
        <v>261</v>
      </c>
      <c r="E226" s="2" t="s">
        <v>1221</v>
      </c>
      <c r="F226" s="2" t="s">
        <v>953</v>
      </c>
      <c r="G226" s="1" t="s">
        <v>958</v>
      </c>
      <c r="H226" s="2">
        <v>30</v>
      </c>
      <c r="I226" s="259">
        <v>29216</v>
      </c>
      <c r="J226" s="2">
        <v>5</v>
      </c>
      <c r="K226" s="2" t="s">
        <v>959</v>
      </c>
    </row>
    <row r="227" spans="1:11" x14ac:dyDescent="0.25">
      <c r="A227" s="1">
        <v>226</v>
      </c>
      <c r="B227" s="1">
        <v>4</v>
      </c>
      <c r="C227" s="2" t="s">
        <v>1217</v>
      </c>
      <c r="D227" s="262" t="s">
        <v>262</v>
      </c>
      <c r="E227" s="2" t="s">
        <v>1222</v>
      </c>
      <c r="F227" s="2" t="s">
        <v>953</v>
      </c>
      <c r="G227" s="1" t="s">
        <v>958</v>
      </c>
      <c r="H227" s="2">
        <v>45</v>
      </c>
      <c r="I227" s="259">
        <v>25201</v>
      </c>
      <c r="J227" s="2">
        <v>5</v>
      </c>
      <c r="K227" s="2" t="s">
        <v>959</v>
      </c>
    </row>
    <row r="228" spans="1:11" x14ac:dyDescent="0.25">
      <c r="A228" s="1">
        <v>227</v>
      </c>
      <c r="B228" s="1">
        <v>4</v>
      </c>
      <c r="C228" s="2" t="s">
        <v>1217</v>
      </c>
      <c r="D228" s="262" t="s">
        <v>263</v>
      </c>
      <c r="E228" s="2" t="s">
        <v>1223</v>
      </c>
      <c r="F228" s="2" t="s">
        <v>953</v>
      </c>
      <c r="G228" s="1" t="s">
        <v>958</v>
      </c>
      <c r="H228" s="2">
        <v>30</v>
      </c>
      <c r="I228" s="259">
        <v>19973</v>
      </c>
      <c r="J228" s="2">
        <v>5</v>
      </c>
      <c r="K228" s="2" t="s">
        <v>959</v>
      </c>
    </row>
    <row r="229" spans="1:11" x14ac:dyDescent="0.25">
      <c r="A229" s="1">
        <v>228</v>
      </c>
      <c r="B229" s="1">
        <v>4</v>
      </c>
      <c r="C229" s="2" t="s">
        <v>1217</v>
      </c>
      <c r="D229" s="262" t="s">
        <v>264</v>
      </c>
      <c r="E229" s="2" t="s">
        <v>1224</v>
      </c>
      <c r="F229" s="2" t="s">
        <v>953</v>
      </c>
      <c r="G229" s="1" t="s">
        <v>958</v>
      </c>
      <c r="H229" s="2">
        <v>30</v>
      </c>
      <c r="I229" s="259">
        <v>17928</v>
      </c>
      <c r="J229" s="2">
        <v>5</v>
      </c>
      <c r="K229" s="2" t="s">
        <v>959</v>
      </c>
    </row>
    <row r="230" spans="1:11" x14ac:dyDescent="0.25">
      <c r="A230" s="1">
        <v>229</v>
      </c>
      <c r="B230" s="1">
        <v>4</v>
      </c>
      <c r="C230" s="2" t="s">
        <v>1217</v>
      </c>
      <c r="D230" s="262" t="s">
        <v>265</v>
      </c>
      <c r="E230" s="2" t="s">
        <v>1225</v>
      </c>
      <c r="F230" s="2" t="s">
        <v>953</v>
      </c>
      <c r="G230" s="1" t="s">
        <v>961</v>
      </c>
      <c r="H230" s="2">
        <v>60</v>
      </c>
      <c r="I230" s="259">
        <v>55078</v>
      </c>
      <c r="J230" s="2">
        <v>12</v>
      </c>
      <c r="K230" s="2" t="s">
        <v>966</v>
      </c>
    </row>
    <row r="231" spans="1:11" x14ac:dyDescent="0.25">
      <c r="A231" s="1">
        <v>230</v>
      </c>
      <c r="B231" s="1">
        <v>4</v>
      </c>
      <c r="C231" s="2" t="s">
        <v>1217</v>
      </c>
      <c r="D231" s="262" t="s">
        <v>266</v>
      </c>
      <c r="E231" s="2" t="s">
        <v>1226</v>
      </c>
      <c r="F231" s="2" t="s">
        <v>953</v>
      </c>
      <c r="G231" s="1" t="s">
        <v>958</v>
      </c>
      <c r="H231" s="2">
        <v>30</v>
      </c>
      <c r="I231" s="259">
        <v>23107</v>
      </c>
      <c r="J231" s="2">
        <v>5</v>
      </c>
      <c r="K231" s="2" t="s">
        <v>959</v>
      </c>
    </row>
    <row r="232" spans="1:11" x14ac:dyDescent="0.25">
      <c r="A232" s="1">
        <v>231</v>
      </c>
      <c r="B232" s="1">
        <v>4</v>
      </c>
      <c r="C232" s="2" t="s">
        <v>1217</v>
      </c>
      <c r="D232" s="262" t="s">
        <v>267</v>
      </c>
      <c r="E232" s="2" t="s">
        <v>1227</v>
      </c>
      <c r="F232" s="2" t="s">
        <v>953</v>
      </c>
      <c r="G232" s="1" t="s">
        <v>958</v>
      </c>
      <c r="H232" s="2">
        <v>30</v>
      </c>
      <c r="I232" s="259">
        <v>26394</v>
      </c>
      <c r="J232" s="2">
        <v>5</v>
      </c>
      <c r="K232" s="2" t="s">
        <v>959</v>
      </c>
    </row>
    <row r="233" spans="1:11" x14ac:dyDescent="0.25">
      <c r="A233" s="1">
        <v>232</v>
      </c>
      <c r="B233" s="1">
        <v>4</v>
      </c>
      <c r="C233" s="2" t="s">
        <v>1217</v>
      </c>
      <c r="D233" s="262" t="s">
        <v>268</v>
      </c>
      <c r="E233" s="2" t="s">
        <v>1228</v>
      </c>
      <c r="F233" s="2" t="s">
        <v>953</v>
      </c>
      <c r="G233" s="1" t="s">
        <v>958</v>
      </c>
      <c r="H233" s="2">
        <v>46</v>
      </c>
      <c r="I233" s="259">
        <v>21641</v>
      </c>
      <c r="J233" s="2">
        <v>5</v>
      </c>
      <c r="K233" s="2" t="s">
        <v>959</v>
      </c>
    </row>
    <row r="234" spans="1:11" x14ac:dyDescent="0.25">
      <c r="A234" s="1">
        <v>233</v>
      </c>
      <c r="B234" s="1">
        <v>4</v>
      </c>
      <c r="C234" s="2" t="s">
        <v>1217</v>
      </c>
      <c r="D234" s="262" t="s">
        <v>269</v>
      </c>
      <c r="E234" s="2" t="s">
        <v>1229</v>
      </c>
      <c r="F234" s="2" t="s">
        <v>953</v>
      </c>
      <c r="G234" s="1" t="s">
        <v>958</v>
      </c>
      <c r="H234" s="2">
        <v>30</v>
      </c>
      <c r="I234" s="259">
        <v>23608</v>
      </c>
      <c r="J234" s="2">
        <v>5</v>
      </c>
      <c r="K234" s="2" t="s">
        <v>959</v>
      </c>
    </row>
    <row r="235" spans="1:11" x14ac:dyDescent="0.25">
      <c r="A235" s="1">
        <v>234</v>
      </c>
      <c r="B235" s="1">
        <v>4</v>
      </c>
      <c r="C235" s="2" t="s">
        <v>1217</v>
      </c>
      <c r="D235" s="262" t="s">
        <v>270</v>
      </c>
      <c r="E235" s="2" t="s">
        <v>1230</v>
      </c>
      <c r="F235" s="2" t="s">
        <v>953</v>
      </c>
      <c r="G235" s="1" t="s">
        <v>954</v>
      </c>
      <c r="H235" s="2">
        <v>46</v>
      </c>
      <c r="I235" s="259">
        <v>42208</v>
      </c>
      <c r="J235" s="2">
        <v>9</v>
      </c>
      <c r="K235" s="2" t="s">
        <v>977</v>
      </c>
    </row>
    <row r="236" spans="1:11" x14ac:dyDescent="0.25">
      <c r="A236" s="1">
        <v>235</v>
      </c>
      <c r="B236" s="1">
        <v>4</v>
      </c>
      <c r="C236" s="2" t="s">
        <v>1217</v>
      </c>
      <c r="D236" s="262" t="s">
        <v>271</v>
      </c>
      <c r="E236" s="2" t="s">
        <v>1231</v>
      </c>
      <c r="F236" s="2" t="s">
        <v>953</v>
      </c>
      <c r="G236" s="1" t="s">
        <v>980</v>
      </c>
      <c r="H236" s="2">
        <v>10</v>
      </c>
      <c r="I236" s="259">
        <v>11166</v>
      </c>
      <c r="J236" s="2">
        <v>2</v>
      </c>
      <c r="K236" s="2" t="s">
        <v>981</v>
      </c>
    </row>
    <row r="237" spans="1:11" x14ac:dyDescent="0.25">
      <c r="A237" s="1">
        <v>236</v>
      </c>
      <c r="B237" s="1">
        <v>4</v>
      </c>
      <c r="C237" s="2" t="s">
        <v>1217</v>
      </c>
      <c r="D237" s="262" t="s">
        <v>272</v>
      </c>
      <c r="E237" s="2" t="s">
        <v>1232</v>
      </c>
      <c r="F237" s="2" t="s">
        <v>953</v>
      </c>
      <c r="G237" s="1" t="s">
        <v>958</v>
      </c>
      <c r="H237" s="2">
        <v>30</v>
      </c>
      <c r="I237" s="259">
        <v>30403</v>
      </c>
      <c r="J237" s="2">
        <v>6</v>
      </c>
      <c r="K237" s="2" t="s">
        <v>964</v>
      </c>
    </row>
    <row r="238" spans="1:11" x14ac:dyDescent="0.25">
      <c r="A238" s="1">
        <v>237</v>
      </c>
      <c r="B238" s="1">
        <v>4</v>
      </c>
      <c r="C238" s="2" t="s">
        <v>1217</v>
      </c>
      <c r="D238" s="262" t="s">
        <v>273</v>
      </c>
      <c r="E238" s="2" t="s">
        <v>1233</v>
      </c>
      <c r="F238" s="2" t="s">
        <v>953</v>
      </c>
      <c r="G238" s="1" t="s">
        <v>980</v>
      </c>
      <c r="H238" s="2">
        <v>10</v>
      </c>
      <c r="I238" s="259">
        <v>14236</v>
      </c>
      <c r="J238" s="2">
        <v>2</v>
      </c>
      <c r="K238" s="2" t="s">
        <v>981</v>
      </c>
    </row>
    <row r="239" spans="1:11" x14ac:dyDescent="0.25">
      <c r="A239" s="1">
        <v>238</v>
      </c>
      <c r="B239" s="1">
        <v>4</v>
      </c>
      <c r="C239" s="2" t="s">
        <v>1217</v>
      </c>
      <c r="D239" s="262" t="s">
        <v>274</v>
      </c>
      <c r="E239" s="2" t="s">
        <v>1234</v>
      </c>
      <c r="F239" s="2" t="s">
        <v>953</v>
      </c>
      <c r="G239" s="1" t="s">
        <v>980</v>
      </c>
      <c r="H239" s="2">
        <v>10</v>
      </c>
      <c r="I239" s="259">
        <v>5860</v>
      </c>
      <c r="J239" s="2">
        <v>2</v>
      </c>
      <c r="K239" s="2" t="s">
        <v>981</v>
      </c>
    </row>
    <row r="240" spans="1:11" x14ac:dyDescent="0.25">
      <c r="A240" s="1">
        <v>239</v>
      </c>
      <c r="B240" s="1">
        <v>4</v>
      </c>
      <c r="C240" s="2" t="s">
        <v>1235</v>
      </c>
      <c r="D240" s="262" t="s">
        <v>275</v>
      </c>
      <c r="E240" s="2" t="s">
        <v>1236</v>
      </c>
      <c r="F240" s="2" t="s">
        <v>986</v>
      </c>
      <c r="G240" s="1" t="s">
        <v>1013</v>
      </c>
      <c r="H240" s="2">
        <v>536</v>
      </c>
      <c r="I240" s="259">
        <v>131715</v>
      </c>
      <c r="J240" s="2">
        <v>17</v>
      </c>
      <c r="K240" s="2" t="s">
        <v>1014</v>
      </c>
    </row>
    <row r="241" spans="1:11" x14ac:dyDescent="0.25">
      <c r="A241" s="1">
        <v>240</v>
      </c>
      <c r="B241" s="1">
        <v>4</v>
      </c>
      <c r="C241" s="2" t="s">
        <v>1235</v>
      </c>
      <c r="D241" s="262" t="s">
        <v>276</v>
      </c>
      <c r="E241" s="2" t="s">
        <v>1237</v>
      </c>
      <c r="F241" s="2" t="s">
        <v>986</v>
      </c>
      <c r="G241" s="1" t="s">
        <v>987</v>
      </c>
      <c r="H241" s="2">
        <v>258</v>
      </c>
      <c r="I241" s="259">
        <v>50814</v>
      </c>
      <c r="J241" s="2">
        <v>15</v>
      </c>
      <c r="K241" s="2" t="s">
        <v>988</v>
      </c>
    </row>
    <row r="242" spans="1:11" x14ac:dyDescent="0.25">
      <c r="A242" s="1">
        <v>241</v>
      </c>
      <c r="B242" s="1">
        <v>4</v>
      </c>
      <c r="C242" s="2" t="s">
        <v>1235</v>
      </c>
      <c r="D242" s="262" t="s">
        <v>277</v>
      </c>
      <c r="E242" s="2" t="s">
        <v>1238</v>
      </c>
      <c r="F242" s="2" t="s">
        <v>953</v>
      </c>
      <c r="G242" s="1" t="s">
        <v>958</v>
      </c>
      <c r="H242" s="2">
        <v>66</v>
      </c>
      <c r="I242" s="259">
        <v>47373</v>
      </c>
      <c r="J242" s="2">
        <v>6</v>
      </c>
      <c r="K242" s="2" t="s">
        <v>964</v>
      </c>
    </row>
    <row r="243" spans="1:11" x14ac:dyDescent="0.25">
      <c r="A243" s="1">
        <v>242</v>
      </c>
      <c r="B243" s="1">
        <v>4</v>
      </c>
      <c r="C243" s="2" t="s">
        <v>1235</v>
      </c>
      <c r="D243" s="262" t="s">
        <v>278</v>
      </c>
      <c r="E243" s="2" t="s">
        <v>1239</v>
      </c>
      <c r="F243" s="2" t="s">
        <v>953</v>
      </c>
      <c r="G243" s="1" t="s">
        <v>961</v>
      </c>
      <c r="H243" s="2">
        <v>123</v>
      </c>
      <c r="I243" s="259">
        <v>57555</v>
      </c>
      <c r="J243" s="2">
        <v>13</v>
      </c>
      <c r="K243" s="2" t="s">
        <v>962</v>
      </c>
    </row>
    <row r="244" spans="1:11" x14ac:dyDescent="0.25">
      <c r="A244" s="1">
        <v>243</v>
      </c>
      <c r="B244" s="1">
        <v>4</v>
      </c>
      <c r="C244" s="2" t="s">
        <v>1235</v>
      </c>
      <c r="D244" s="262" t="s">
        <v>279</v>
      </c>
      <c r="E244" s="2" t="s">
        <v>1240</v>
      </c>
      <c r="F244" s="2" t="s">
        <v>953</v>
      </c>
      <c r="G244" s="1" t="s">
        <v>961</v>
      </c>
      <c r="H244" s="2">
        <v>154</v>
      </c>
      <c r="I244" s="259">
        <v>68218</v>
      </c>
      <c r="J244" s="2">
        <v>13</v>
      </c>
      <c r="K244" s="2" t="s">
        <v>962</v>
      </c>
    </row>
    <row r="245" spans="1:11" x14ac:dyDescent="0.25">
      <c r="A245" s="1">
        <v>244</v>
      </c>
      <c r="B245" s="1">
        <v>4</v>
      </c>
      <c r="C245" s="2" t="s">
        <v>1235</v>
      </c>
      <c r="D245" s="262" t="s">
        <v>280</v>
      </c>
      <c r="E245" s="2" t="s">
        <v>1241</v>
      </c>
      <c r="F245" s="2" t="s">
        <v>953</v>
      </c>
      <c r="G245" s="1" t="s">
        <v>958</v>
      </c>
      <c r="H245" s="2">
        <v>53</v>
      </c>
      <c r="I245" s="259">
        <v>31018</v>
      </c>
      <c r="J245" s="2">
        <v>6</v>
      </c>
      <c r="K245" s="2" t="s">
        <v>964</v>
      </c>
    </row>
    <row r="246" spans="1:11" x14ac:dyDescent="0.25">
      <c r="A246" s="1">
        <v>245</v>
      </c>
      <c r="B246" s="1">
        <v>4</v>
      </c>
      <c r="C246" s="2" t="s">
        <v>1235</v>
      </c>
      <c r="D246" s="262" t="s">
        <v>281</v>
      </c>
      <c r="E246" s="2" t="s">
        <v>1242</v>
      </c>
      <c r="F246" s="2" t="s">
        <v>953</v>
      </c>
      <c r="G246" s="1" t="s">
        <v>958</v>
      </c>
      <c r="H246" s="2">
        <v>31</v>
      </c>
      <c r="I246" s="259">
        <v>22381</v>
      </c>
      <c r="J246" s="2">
        <v>5</v>
      </c>
      <c r="K246" s="2" t="s">
        <v>959</v>
      </c>
    </row>
    <row r="247" spans="1:11" x14ac:dyDescent="0.25">
      <c r="A247" s="1">
        <v>246</v>
      </c>
      <c r="B247" s="1">
        <v>4</v>
      </c>
      <c r="C247" s="2" t="s">
        <v>1235</v>
      </c>
      <c r="D247" s="262" t="s">
        <v>282</v>
      </c>
      <c r="E247" s="2" t="s">
        <v>1243</v>
      </c>
      <c r="F247" s="2" t="s">
        <v>953</v>
      </c>
      <c r="G247" s="1" t="s">
        <v>980</v>
      </c>
      <c r="H247" s="2">
        <v>30</v>
      </c>
      <c r="I247" s="259">
        <v>14957</v>
      </c>
      <c r="J247" s="2">
        <v>2</v>
      </c>
      <c r="K247" s="2" t="s">
        <v>981</v>
      </c>
    </row>
    <row r="248" spans="1:11" x14ac:dyDescent="0.25">
      <c r="A248" s="1">
        <v>247</v>
      </c>
      <c r="B248" s="1">
        <v>4</v>
      </c>
      <c r="C248" s="2" t="s">
        <v>1235</v>
      </c>
      <c r="D248" s="262" t="s">
        <v>283</v>
      </c>
      <c r="E248" s="2" t="s">
        <v>1244</v>
      </c>
      <c r="F248" s="2" t="s">
        <v>953</v>
      </c>
      <c r="G248" s="1" t="s">
        <v>980</v>
      </c>
      <c r="H248" s="2">
        <v>30</v>
      </c>
      <c r="I248" s="259">
        <v>18342</v>
      </c>
      <c r="J248" s="2">
        <v>3</v>
      </c>
      <c r="K248" s="2" t="s">
        <v>1029</v>
      </c>
    </row>
    <row r="249" spans="1:11" x14ac:dyDescent="0.25">
      <c r="A249" s="1">
        <v>248</v>
      </c>
      <c r="B249" s="1">
        <v>4</v>
      </c>
      <c r="C249" s="2" t="s">
        <v>1235</v>
      </c>
      <c r="D249" s="262" t="s">
        <v>284</v>
      </c>
      <c r="E249" s="2" t="s">
        <v>1245</v>
      </c>
      <c r="F249" s="2" t="s">
        <v>953</v>
      </c>
      <c r="G249" s="1" t="s">
        <v>958</v>
      </c>
      <c r="H249" s="2">
        <v>30</v>
      </c>
      <c r="I249" s="259">
        <v>20634</v>
      </c>
      <c r="J249" s="2">
        <v>5</v>
      </c>
      <c r="K249" s="2" t="s">
        <v>959</v>
      </c>
    </row>
    <row r="250" spans="1:11" x14ac:dyDescent="0.25">
      <c r="A250" s="1">
        <v>249</v>
      </c>
      <c r="B250" s="1">
        <v>4</v>
      </c>
      <c r="C250" s="2" t="s">
        <v>1235</v>
      </c>
      <c r="D250" s="262" t="s">
        <v>285</v>
      </c>
      <c r="E250" s="2" t="s">
        <v>1246</v>
      </c>
      <c r="F250" s="2" t="s">
        <v>953</v>
      </c>
      <c r="G250" s="1" t="s">
        <v>958</v>
      </c>
      <c r="H250" s="2">
        <v>35</v>
      </c>
      <c r="I250" s="259">
        <v>25674</v>
      </c>
      <c r="J250" s="2">
        <v>5</v>
      </c>
      <c r="K250" s="2" t="s">
        <v>959</v>
      </c>
    </row>
    <row r="251" spans="1:11" x14ac:dyDescent="0.25">
      <c r="A251" s="1">
        <v>250</v>
      </c>
      <c r="B251" s="1">
        <v>4</v>
      </c>
      <c r="C251" s="2" t="s">
        <v>1247</v>
      </c>
      <c r="D251" s="262" t="s">
        <v>286</v>
      </c>
      <c r="E251" s="2" t="s">
        <v>1248</v>
      </c>
      <c r="F251" s="2" t="s">
        <v>949</v>
      </c>
      <c r="G251" s="1" t="s">
        <v>950</v>
      </c>
      <c r="H251" s="2">
        <v>700</v>
      </c>
      <c r="I251" s="259">
        <v>128666</v>
      </c>
      <c r="J251" s="2">
        <v>18</v>
      </c>
      <c r="K251" s="2" t="s">
        <v>984</v>
      </c>
    </row>
    <row r="252" spans="1:11" x14ac:dyDescent="0.25">
      <c r="A252" s="1">
        <v>251</v>
      </c>
      <c r="B252" s="1">
        <v>4</v>
      </c>
      <c r="C252" s="2" t="s">
        <v>1247</v>
      </c>
      <c r="D252" s="262" t="s">
        <v>287</v>
      </c>
      <c r="E252" s="2" t="s">
        <v>1249</v>
      </c>
      <c r="F252" s="2" t="s">
        <v>986</v>
      </c>
      <c r="G252" s="1" t="s">
        <v>987</v>
      </c>
      <c r="H252" s="2">
        <v>315</v>
      </c>
      <c r="I252" s="259">
        <v>58966</v>
      </c>
      <c r="J252" s="2">
        <v>15</v>
      </c>
      <c r="K252" s="2" t="s">
        <v>988</v>
      </c>
    </row>
    <row r="253" spans="1:11" x14ac:dyDescent="0.25">
      <c r="A253" s="1">
        <v>252</v>
      </c>
      <c r="B253" s="1">
        <v>4</v>
      </c>
      <c r="C253" s="2" t="s">
        <v>1247</v>
      </c>
      <c r="D253" s="262" t="s">
        <v>288</v>
      </c>
      <c r="E253" s="2" t="s">
        <v>1250</v>
      </c>
      <c r="F253" s="2" t="s">
        <v>953</v>
      </c>
      <c r="G253" s="1" t="s">
        <v>954</v>
      </c>
      <c r="H253" s="2">
        <v>80</v>
      </c>
      <c r="I253" s="259">
        <v>51614</v>
      </c>
      <c r="J253" s="2">
        <v>10</v>
      </c>
      <c r="K253" s="2" t="s">
        <v>955</v>
      </c>
    </row>
    <row r="254" spans="1:11" x14ac:dyDescent="0.25">
      <c r="A254" s="1">
        <v>253</v>
      </c>
      <c r="B254" s="1">
        <v>4</v>
      </c>
      <c r="C254" s="2" t="s">
        <v>1247</v>
      </c>
      <c r="D254" s="262" t="s">
        <v>289</v>
      </c>
      <c r="E254" s="2" t="s">
        <v>1251</v>
      </c>
      <c r="F254" s="2" t="s">
        <v>953</v>
      </c>
      <c r="G254" s="1" t="s">
        <v>958</v>
      </c>
      <c r="H254" s="2">
        <v>69</v>
      </c>
      <c r="I254" s="259">
        <v>34523</v>
      </c>
      <c r="J254" s="2">
        <v>6</v>
      </c>
      <c r="K254" s="2" t="s">
        <v>964</v>
      </c>
    </row>
    <row r="255" spans="1:11" x14ac:dyDescent="0.25">
      <c r="A255" s="1">
        <v>254</v>
      </c>
      <c r="B255" s="1">
        <v>4</v>
      </c>
      <c r="C255" s="2" t="s">
        <v>1247</v>
      </c>
      <c r="D255" s="262" t="s">
        <v>290</v>
      </c>
      <c r="E255" s="2" t="s">
        <v>1252</v>
      </c>
      <c r="F255" s="2" t="s">
        <v>953</v>
      </c>
      <c r="G255" s="1" t="s">
        <v>958</v>
      </c>
      <c r="H255" s="2">
        <v>49</v>
      </c>
      <c r="I255" s="259">
        <v>25796</v>
      </c>
      <c r="J255" s="2">
        <v>5</v>
      </c>
      <c r="K255" s="2" t="s">
        <v>959</v>
      </c>
    </row>
    <row r="256" spans="1:11" x14ac:dyDescent="0.25">
      <c r="A256" s="1">
        <v>255</v>
      </c>
      <c r="B256" s="1">
        <v>4</v>
      </c>
      <c r="C256" s="2" t="s">
        <v>1247</v>
      </c>
      <c r="D256" s="262" t="s">
        <v>291</v>
      </c>
      <c r="E256" s="2" t="s">
        <v>1253</v>
      </c>
      <c r="F256" s="2" t="s">
        <v>953</v>
      </c>
      <c r="G256" s="1" t="s">
        <v>958</v>
      </c>
      <c r="H256" s="2">
        <v>24</v>
      </c>
      <c r="I256" s="259">
        <v>10055</v>
      </c>
      <c r="J256" s="2">
        <v>5</v>
      </c>
      <c r="K256" s="2" t="s">
        <v>959</v>
      </c>
    </row>
    <row r="257" spans="1:11" x14ac:dyDescent="0.25">
      <c r="A257" s="1">
        <v>256</v>
      </c>
      <c r="B257" s="1">
        <v>4</v>
      </c>
      <c r="C257" s="2" t="s">
        <v>1247</v>
      </c>
      <c r="D257" s="262" t="s">
        <v>292</v>
      </c>
      <c r="E257" s="2" t="s">
        <v>1254</v>
      </c>
      <c r="F257" s="2" t="s">
        <v>953</v>
      </c>
      <c r="G257" s="1" t="s">
        <v>958</v>
      </c>
      <c r="H257" s="2">
        <v>34</v>
      </c>
      <c r="I257" s="259">
        <v>26405</v>
      </c>
      <c r="J257" s="2">
        <v>5</v>
      </c>
      <c r="K257" s="2" t="s">
        <v>959</v>
      </c>
    </row>
    <row r="258" spans="1:11" x14ac:dyDescent="0.25">
      <c r="A258" s="1">
        <v>257</v>
      </c>
      <c r="B258" s="1">
        <v>4</v>
      </c>
      <c r="C258" s="2" t="s">
        <v>1247</v>
      </c>
      <c r="D258" s="262" t="s">
        <v>293</v>
      </c>
      <c r="E258" s="2" t="s">
        <v>1255</v>
      </c>
      <c r="F258" s="2" t="s">
        <v>953</v>
      </c>
      <c r="G258" s="1" t="s">
        <v>980</v>
      </c>
      <c r="H258" s="2">
        <v>15</v>
      </c>
      <c r="I258" s="259">
        <v>5543</v>
      </c>
      <c r="J258" s="2">
        <v>2</v>
      </c>
      <c r="K258" s="2" t="s">
        <v>981</v>
      </c>
    </row>
    <row r="259" spans="1:11" x14ac:dyDescent="0.25">
      <c r="A259" s="1">
        <v>258</v>
      </c>
      <c r="B259" s="1">
        <v>4</v>
      </c>
      <c r="C259" s="2" t="s">
        <v>1247</v>
      </c>
      <c r="D259" s="262" t="s">
        <v>294</v>
      </c>
      <c r="E259" s="2" t="s">
        <v>1256</v>
      </c>
      <c r="F259" s="2" t="s">
        <v>953</v>
      </c>
      <c r="G259" s="1" t="s">
        <v>980</v>
      </c>
      <c r="H259" s="2">
        <v>20</v>
      </c>
      <c r="I259" s="259">
        <v>8140</v>
      </c>
      <c r="J259" s="2">
        <v>2</v>
      </c>
      <c r="K259" s="2" t="s">
        <v>981</v>
      </c>
    </row>
    <row r="260" spans="1:11" x14ac:dyDescent="0.25">
      <c r="A260" s="1">
        <v>259</v>
      </c>
      <c r="B260" s="1">
        <v>4</v>
      </c>
      <c r="C260" s="2" t="s">
        <v>1247</v>
      </c>
      <c r="D260" s="262" t="s">
        <v>295</v>
      </c>
      <c r="E260" s="2" t="s">
        <v>1257</v>
      </c>
      <c r="F260" s="2" t="s">
        <v>953</v>
      </c>
      <c r="G260" s="1" t="s">
        <v>958</v>
      </c>
      <c r="H260" s="2">
        <v>55</v>
      </c>
      <c r="I260" s="259">
        <v>18713</v>
      </c>
      <c r="J260" s="2">
        <v>5</v>
      </c>
      <c r="K260" s="2" t="s">
        <v>959</v>
      </c>
    </row>
    <row r="261" spans="1:11" x14ac:dyDescent="0.25">
      <c r="A261" s="1">
        <v>260</v>
      </c>
      <c r="B261" s="1">
        <v>4</v>
      </c>
      <c r="C261" s="2" t="s">
        <v>1247</v>
      </c>
      <c r="D261" s="262" t="s">
        <v>296</v>
      </c>
      <c r="E261" s="2" t="s">
        <v>1258</v>
      </c>
      <c r="F261" s="2" t="s">
        <v>953</v>
      </c>
      <c r="G261" s="1" t="s">
        <v>958</v>
      </c>
      <c r="H261" s="2">
        <v>35</v>
      </c>
      <c r="I261" s="259">
        <v>43453</v>
      </c>
      <c r="J261" s="2">
        <v>6</v>
      </c>
      <c r="K261" s="2" t="s">
        <v>964</v>
      </c>
    </row>
    <row r="262" spans="1:11" x14ac:dyDescent="0.25">
      <c r="A262" s="1">
        <v>261</v>
      </c>
      <c r="B262" s="1">
        <v>4</v>
      </c>
      <c r="C262" s="2" t="s">
        <v>1247</v>
      </c>
      <c r="D262" s="262" t="s">
        <v>297</v>
      </c>
      <c r="E262" s="2" t="s">
        <v>1259</v>
      </c>
      <c r="F262" s="2" t="s">
        <v>953</v>
      </c>
      <c r="G262" s="1" t="s">
        <v>958</v>
      </c>
      <c r="H262" s="2">
        <v>39</v>
      </c>
      <c r="I262" s="259">
        <v>15268</v>
      </c>
      <c r="J262" s="2">
        <v>5</v>
      </c>
      <c r="K262" s="2" t="s">
        <v>959</v>
      </c>
    </row>
    <row r="263" spans="1:11" x14ac:dyDescent="0.25">
      <c r="A263" s="1">
        <v>262</v>
      </c>
      <c r="B263" s="1">
        <v>4</v>
      </c>
      <c r="C263" s="2" t="s">
        <v>1260</v>
      </c>
      <c r="D263" s="262" t="s">
        <v>298</v>
      </c>
      <c r="E263" s="2" t="s">
        <v>1261</v>
      </c>
      <c r="F263" s="2" t="s">
        <v>986</v>
      </c>
      <c r="G263" s="1" t="s">
        <v>1013</v>
      </c>
      <c r="H263" s="2">
        <v>280</v>
      </c>
      <c r="I263" s="259">
        <v>42845</v>
      </c>
      <c r="J263" s="2">
        <v>16</v>
      </c>
      <c r="K263" s="2" t="s">
        <v>1052</v>
      </c>
    </row>
    <row r="264" spans="1:11" x14ac:dyDescent="0.25">
      <c r="A264" s="1">
        <v>263</v>
      </c>
      <c r="B264" s="1">
        <v>4</v>
      </c>
      <c r="C264" s="2" t="s">
        <v>1260</v>
      </c>
      <c r="D264" s="262" t="s">
        <v>299</v>
      </c>
      <c r="E264" s="2" t="s">
        <v>1262</v>
      </c>
      <c r="F264" s="2" t="s">
        <v>986</v>
      </c>
      <c r="G264" s="1" t="s">
        <v>987</v>
      </c>
      <c r="H264" s="2">
        <v>218</v>
      </c>
      <c r="I264" s="259">
        <v>39701</v>
      </c>
      <c r="J264" s="2">
        <v>15</v>
      </c>
      <c r="K264" s="2" t="s">
        <v>988</v>
      </c>
    </row>
    <row r="265" spans="1:11" x14ac:dyDescent="0.25">
      <c r="A265" s="1">
        <v>264</v>
      </c>
      <c r="B265" s="1">
        <v>4</v>
      </c>
      <c r="C265" s="2" t="s">
        <v>1260</v>
      </c>
      <c r="D265" s="262" t="s">
        <v>300</v>
      </c>
      <c r="E265" s="2" t="s">
        <v>1263</v>
      </c>
      <c r="F265" s="2" t="s">
        <v>953</v>
      </c>
      <c r="G265" s="1" t="s">
        <v>958</v>
      </c>
      <c r="H265" s="2">
        <v>30</v>
      </c>
      <c r="I265" s="259">
        <v>21993</v>
      </c>
      <c r="J265" s="2">
        <v>5</v>
      </c>
      <c r="K265" s="2" t="s">
        <v>959</v>
      </c>
    </row>
    <row r="266" spans="1:11" x14ac:dyDescent="0.25">
      <c r="A266" s="1">
        <v>265</v>
      </c>
      <c r="B266" s="1">
        <v>4</v>
      </c>
      <c r="C266" s="2" t="s">
        <v>1260</v>
      </c>
      <c r="D266" s="262" t="s">
        <v>301</v>
      </c>
      <c r="E266" s="2" t="s">
        <v>1264</v>
      </c>
      <c r="F266" s="2" t="s">
        <v>953</v>
      </c>
      <c r="G266" s="1" t="s">
        <v>958</v>
      </c>
      <c r="H266" s="2">
        <v>30</v>
      </c>
      <c r="I266" s="259">
        <v>19922</v>
      </c>
      <c r="J266" s="2">
        <v>5</v>
      </c>
      <c r="K266" s="2" t="s">
        <v>959</v>
      </c>
    </row>
    <row r="267" spans="1:11" x14ac:dyDescent="0.25">
      <c r="A267" s="1">
        <v>266</v>
      </c>
      <c r="B267" s="1">
        <v>4</v>
      </c>
      <c r="C267" s="2" t="s">
        <v>1260</v>
      </c>
      <c r="D267" s="262" t="s">
        <v>302</v>
      </c>
      <c r="E267" s="2" t="s">
        <v>1265</v>
      </c>
      <c r="F267" s="2" t="s">
        <v>953</v>
      </c>
      <c r="G267" s="1" t="s">
        <v>980</v>
      </c>
      <c r="H267" s="2">
        <v>28</v>
      </c>
      <c r="I267" s="259">
        <v>11860</v>
      </c>
      <c r="J267" s="2">
        <v>2</v>
      </c>
      <c r="K267" s="2" t="s">
        <v>981</v>
      </c>
    </row>
    <row r="268" spans="1:11" x14ac:dyDescent="0.25">
      <c r="A268" s="1">
        <v>267</v>
      </c>
      <c r="B268" s="1">
        <v>4</v>
      </c>
      <c r="C268" s="2" t="s">
        <v>1260</v>
      </c>
      <c r="D268" s="262" t="s">
        <v>303</v>
      </c>
      <c r="E268" s="2" t="s">
        <v>1266</v>
      </c>
      <c r="F268" s="2" t="s">
        <v>953</v>
      </c>
      <c r="G268" s="1" t="s">
        <v>958</v>
      </c>
      <c r="H268" s="2">
        <v>32</v>
      </c>
      <c r="I268" s="259">
        <v>9199</v>
      </c>
      <c r="J268" s="2">
        <v>5</v>
      </c>
      <c r="K268" s="2" t="s">
        <v>959</v>
      </c>
    </row>
    <row r="269" spans="1:11" x14ac:dyDescent="0.25">
      <c r="A269" s="1">
        <v>268</v>
      </c>
      <c r="B269" s="1">
        <v>4</v>
      </c>
      <c r="C269" s="2" t="s">
        <v>1267</v>
      </c>
      <c r="D269" s="262" t="s">
        <v>304</v>
      </c>
      <c r="E269" s="2" t="s">
        <v>1268</v>
      </c>
      <c r="F269" s="2" t="s">
        <v>986</v>
      </c>
      <c r="G269" s="1" t="s">
        <v>1013</v>
      </c>
      <c r="H269" s="2">
        <v>324</v>
      </c>
      <c r="I269" s="259">
        <v>41180</v>
      </c>
      <c r="J269" s="2">
        <v>16</v>
      </c>
      <c r="K269" s="2" t="s">
        <v>1052</v>
      </c>
    </row>
    <row r="270" spans="1:11" x14ac:dyDescent="0.25">
      <c r="A270" s="1">
        <v>269</v>
      </c>
      <c r="B270" s="1">
        <v>4</v>
      </c>
      <c r="C270" s="2" t="s">
        <v>1267</v>
      </c>
      <c r="D270" s="262" t="s">
        <v>305</v>
      </c>
      <c r="E270" s="2" t="s">
        <v>1269</v>
      </c>
      <c r="F270" s="2" t="s">
        <v>953</v>
      </c>
      <c r="G270" s="1" t="s">
        <v>958</v>
      </c>
      <c r="H270" s="2">
        <v>90</v>
      </c>
      <c r="I270" s="259">
        <v>14106</v>
      </c>
      <c r="J270" s="2">
        <v>5</v>
      </c>
      <c r="K270" s="2" t="s">
        <v>959</v>
      </c>
    </row>
    <row r="271" spans="1:11" x14ac:dyDescent="0.25">
      <c r="A271" s="1">
        <v>270</v>
      </c>
      <c r="B271" s="1">
        <v>4</v>
      </c>
      <c r="C271" s="2" t="s">
        <v>1267</v>
      </c>
      <c r="D271" s="262" t="s">
        <v>306</v>
      </c>
      <c r="E271" s="2" t="s">
        <v>1270</v>
      </c>
      <c r="F271" s="2" t="s">
        <v>953</v>
      </c>
      <c r="G271" s="1" t="s">
        <v>958</v>
      </c>
      <c r="H271" s="2">
        <v>48</v>
      </c>
      <c r="I271" s="259">
        <v>19919</v>
      </c>
      <c r="J271" s="2">
        <v>5</v>
      </c>
      <c r="K271" s="2" t="s">
        <v>959</v>
      </c>
    </row>
    <row r="272" spans="1:11" x14ac:dyDescent="0.25">
      <c r="A272" s="1">
        <v>271</v>
      </c>
      <c r="B272" s="1">
        <v>4</v>
      </c>
      <c r="C272" s="2" t="s">
        <v>1267</v>
      </c>
      <c r="D272" s="262" t="s">
        <v>307</v>
      </c>
      <c r="E272" s="2" t="s">
        <v>1271</v>
      </c>
      <c r="F272" s="2" t="s">
        <v>953</v>
      </c>
      <c r="G272" s="1" t="s">
        <v>958</v>
      </c>
      <c r="H272" s="2">
        <v>56</v>
      </c>
      <c r="I272" s="259">
        <v>35616</v>
      </c>
      <c r="J272" s="2">
        <v>6</v>
      </c>
      <c r="K272" s="2" t="s">
        <v>964</v>
      </c>
    </row>
    <row r="273" spans="1:11" x14ac:dyDescent="0.25">
      <c r="A273" s="1">
        <v>272</v>
      </c>
      <c r="B273" s="1">
        <v>4</v>
      </c>
      <c r="C273" s="2" t="s">
        <v>1267</v>
      </c>
      <c r="D273" s="262" t="s">
        <v>308</v>
      </c>
      <c r="E273" s="2" t="s">
        <v>1272</v>
      </c>
      <c r="F273" s="2" t="s">
        <v>953</v>
      </c>
      <c r="G273" s="1" t="s">
        <v>958</v>
      </c>
      <c r="H273" s="2">
        <v>36</v>
      </c>
      <c r="I273" s="259">
        <v>24413</v>
      </c>
      <c r="J273" s="2">
        <v>5</v>
      </c>
      <c r="K273" s="2" t="s">
        <v>959</v>
      </c>
    </row>
    <row r="274" spans="1:11" x14ac:dyDescent="0.25">
      <c r="A274" s="1">
        <v>273</v>
      </c>
      <c r="B274" s="1">
        <v>4</v>
      </c>
      <c r="C274" s="2" t="s">
        <v>1267</v>
      </c>
      <c r="D274" s="262" t="s">
        <v>309</v>
      </c>
      <c r="E274" s="2" t="s">
        <v>1273</v>
      </c>
      <c r="F274" s="2" t="s">
        <v>953</v>
      </c>
      <c r="G274" s="1" t="s">
        <v>954</v>
      </c>
      <c r="H274" s="2">
        <v>106</v>
      </c>
      <c r="I274" s="259">
        <v>45070</v>
      </c>
      <c r="J274" s="2">
        <v>9</v>
      </c>
      <c r="K274" s="2" t="s">
        <v>977</v>
      </c>
    </row>
    <row r="275" spans="1:11" x14ac:dyDescent="0.25">
      <c r="A275" s="1">
        <v>274</v>
      </c>
      <c r="B275" s="1">
        <v>4</v>
      </c>
      <c r="C275" s="2" t="s">
        <v>1267</v>
      </c>
      <c r="D275" s="262" t="s">
        <v>310</v>
      </c>
      <c r="E275" s="2" t="s">
        <v>1274</v>
      </c>
      <c r="F275" s="2" t="s">
        <v>953</v>
      </c>
      <c r="G275" s="1" t="s">
        <v>980</v>
      </c>
      <c r="H275" s="2">
        <v>36</v>
      </c>
      <c r="I275" s="259">
        <v>14005</v>
      </c>
      <c r="J275" s="2">
        <v>2</v>
      </c>
      <c r="K275" s="2" t="s">
        <v>981</v>
      </c>
    </row>
    <row r="276" spans="1:11" x14ac:dyDescent="0.25">
      <c r="A276" s="1">
        <v>275</v>
      </c>
      <c r="B276" s="1">
        <v>5</v>
      </c>
      <c r="C276" s="2" t="s">
        <v>1275</v>
      </c>
      <c r="D276" s="262" t="s">
        <v>311</v>
      </c>
      <c r="E276" s="2" t="s">
        <v>1276</v>
      </c>
      <c r="F276" s="2" t="s">
        <v>986</v>
      </c>
      <c r="G276" s="1" t="s">
        <v>1013</v>
      </c>
      <c r="H276" s="2">
        <v>540</v>
      </c>
      <c r="I276" s="259">
        <v>107941</v>
      </c>
      <c r="J276" s="2">
        <v>17</v>
      </c>
      <c r="K276" s="2" t="s">
        <v>1014</v>
      </c>
    </row>
    <row r="277" spans="1:11" x14ac:dyDescent="0.25">
      <c r="A277" s="1">
        <v>276</v>
      </c>
      <c r="B277" s="1">
        <v>5</v>
      </c>
      <c r="C277" s="2" t="s">
        <v>1275</v>
      </c>
      <c r="D277" s="262" t="s">
        <v>312</v>
      </c>
      <c r="E277" s="2" t="s">
        <v>1277</v>
      </c>
      <c r="F277" s="2" t="s">
        <v>986</v>
      </c>
      <c r="G277" s="1" t="s">
        <v>987</v>
      </c>
      <c r="H277" s="2">
        <v>252</v>
      </c>
      <c r="I277" s="259">
        <v>99038</v>
      </c>
      <c r="J277" s="2">
        <v>15</v>
      </c>
      <c r="K277" s="2" t="s">
        <v>988</v>
      </c>
    </row>
    <row r="278" spans="1:11" x14ac:dyDescent="0.25">
      <c r="A278" s="1">
        <v>277</v>
      </c>
      <c r="B278" s="1">
        <v>5</v>
      </c>
      <c r="C278" s="2" t="s">
        <v>1275</v>
      </c>
      <c r="D278" s="262" t="s">
        <v>313</v>
      </c>
      <c r="E278" s="2" t="s">
        <v>1278</v>
      </c>
      <c r="F278" s="2" t="s">
        <v>953</v>
      </c>
      <c r="G278" s="1" t="s">
        <v>958</v>
      </c>
      <c r="H278" s="2">
        <v>58</v>
      </c>
      <c r="I278" s="259">
        <v>30271</v>
      </c>
      <c r="J278" s="2">
        <v>6</v>
      </c>
      <c r="K278" s="2" t="s">
        <v>964</v>
      </c>
    </row>
    <row r="279" spans="1:11" x14ac:dyDescent="0.25">
      <c r="A279" s="1">
        <v>278</v>
      </c>
      <c r="B279" s="1">
        <v>5</v>
      </c>
      <c r="C279" s="2" t="s">
        <v>1275</v>
      </c>
      <c r="D279" s="262" t="s">
        <v>314</v>
      </c>
      <c r="E279" s="2" t="s">
        <v>1279</v>
      </c>
      <c r="F279" s="2" t="s">
        <v>953</v>
      </c>
      <c r="G279" s="1" t="s">
        <v>958</v>
      </c>
      <c r="H279" s="2">
        <v>30</v>
      </c>
      <c r="I279" s="259">
        <v>9238</v>
      </c>
      <c r="J279" s="2">
        <v>5</v>
      </c>
      <c r="K279" s="2" t="s">
        <v>959</v>
      </c>
    </row>
    <row r="280" spans="1:11" x14ac:dyDescent="0.25">
      <c r="A280" s="1">
        <v>279</v>
      </c>
      <c r="B280" s="1">
        <v>5</v>
      </c>
      <c r="C280" s="2" t="s">
        <v>1275</v>
      </c>
      <c r="D280" s="262" t="s">
        <v>315</v>
      </c>
      <c r="E280" s="2" t="s">
        <v>1280</v>
      </c>
      <c r="F280" s="2" t="s">
        <v>953</v>
      </c>
      <c r="G280" s="1" t="s">
        <v>954</v>
      </c>
      <c r="H280" s="2">
        <v>67</v>
      </c>
      <c r="I280" s="259">
        <v>45664</v>
      </c>
      <c r="J280" s="2">
        <v>9</v>
      </c>
      <c r="K280" s="2" t="s">
        <v>977</v>
      </c>
    </row>
    <row r="281" spans="1:11" x14ac:dyDescent="0.25">
      <c r="A281" s="1">
        <v>280</v>
      </c>
      <c r="B281" s="1">
        <v>5</v>
      </c>
      <c r="C281" s="2" t="s">
        <v>1275</v>
      </c>
      <c r="D281" s="262" t="s">
        <v>316</v>
      </c>
      <c r="E281" s="2" t="s">
        <v>1281</v>
      </c>
      <c r="F281" s="2" t="s">
        <v>953</v>
      </c>
      <c r="G281" s="1" t="s">
        <v>958</v>
      </c>
      <c r="H281" s="2">
        <v>30</v>
      </c>
      <c r="I281" s="259">
        <v>10311</v>
      </c>
      <c r="J281" s="2">
        <v>5</v>
      </c>
      <c r="K281" s="2" t="s">
        <v>959</v>
      </c>
    </row>
    <row r="282" spans="1:11" x14ac:dyDescent="0.25">
      <c r="A282" s="1">
        <v>281</v>
      </c>
      <c r="B282" s="1">
        <v>5</v>
      </c>
      <c r="C282" s="2" t="s">
        <v>1275</v>
      </c>
      <c r="D282" s="262" t="s">
        <v>317</v>
      </c>
      <c r="E282" s="2" t="s">
        <v>1282</v>
      </c>
      <c r="F282" s="2" t="s">
        <v>953</v>
      </c>
      <c r="G282" s="1" t="s">
        <v>961</v>
      </c>
      <c r="H282" s="2">
        <v>120</v>
      </c>
      <c r="I282" s="259">
        <v>74508</v>
      </c>
      <c r="J282" s="2">
        <v>13</v>
      </c>
      <c r="K282" s="2" t="s">
        <v>962</v>
      </c>
    </row>
    <row r="283" spans="1:11" x14ac:dyDescent="0.25">
      <c r="A283" s="1">
        <v>282</v>
      </c>
      <c r="B283" s="1">
        <v>5</v>
      </c>
      <c r="C283" s="2" t="s">
        <v>1275</v>
      </c>
      <c r="D283" s="262" t="s">
        <v>318</v>
      </c>
      <c r="E283" s="2" t="s">
        <v>1283</v>
      </c>
      <c r="F283" s="2" t="s">
        <v>953</v>
      </c>
      <c r="G283" s="1" t="s">
        <v>961</v>
      </c>
      <c r="H283" s="2">
        <v>94</v>
      </c>
      <c r="I283" s="259">
        <v>33701</v>
      </c>
      <c r="J283" s="2">
        <v>12</v>
      </c>
      <c r="K283" s="2" t="s">
        <v>966</v>
      </c>
    </row>
    <row r="284" spans="1:11" x14ac:dyDescent="0.25">
      <c r="A284" s="1">
        <v>283</v>
      </c>
      <c r="B284" s="1">
        <v>5</v>
      </c>
      <c r="C284" s="2" t="s">
        <v>1275</v>
      </c>
      <c r="D284" s="262" t="s">
        <v>319</v>
      </c>
      <c r="E284" s="2" t="s">
        <v>1284</v>
      </c>
      <c r="F284" s="2" t="s">
        <v>953</v>
      </c>
      <c r="G284" s="1" t="s">
        <v>958</v>
      </c>
      <c r="H284" s="2">
        <v>30</v>
      </c>
      <c r="I284" s="259">
        <v>16347</v>
      </c>
      <c r="J284" s="2">
        <v>5</v>
      </c>
      <c r="K284" s="2" t="s">
        <v>959</v>
      </c>
    </row>
    <row r="285" spans="1:11" x14ac:dyDescent="0.25">
      <c r="A285" s="1">
        <v>284</v>
      </c>
      <c r="B285" s="1">
        <v>5</v>
      </c>
      <c r="C285" s="2" t="s">
        <v>1275</v>
      </c>
      <c r="D285" s="262" t="s">
        <v>320</v>
      </c>
      <c r="E285" s="2" t="s">
        <v>1285</v>
      </c>
      <c r="F285" s="2" t="s">
        <v>953</v>
      </c>
      <c r="G285" s="1" t="s">
        <v>958</v>
      </c>
      <c r="H285" s="2">
        <v>63</v>
      </c>
      <c r="I285" s="259">
        <v>38946</v>
      </c>
      <c r="J285" s="2">
        <v>6</v>
      </c>
      <c r="K285" s="2" t="s">
        <v>964</v>
      </c>
    </row>
    <row r="286" spans="1:11" x14ac:dyDescent="0.25">
      <c r="A286" s="1">
        <v>285</v>
      </c>
      <c r="B286" s="1">
        <v>5</v>
      </c>
      <c r="C286" s="2" t="s">
        <v>1275</v>
      </c>
      <c r="D286" s="262" t="s">
        <v>321</v>
      </c>
      <c r="E286" s="2" t="s">
        <v>1286</v>
      </c>
      <c r="F286" s="2" t="s">
        <v>953</v>
      </c>
      <c r="G286" s="1" t="s">
        <v>958</v>
      </c>
      <c r="H286" s="2">
        <v>46</v>
      </c>
      <c r="I286" s="259">
        <v>43153</v>
      </c>
      <c r="J286" s="2">
        <v>6</v>
      </c>
      <c r="K286" s="2" t="s">
        <v>964</v>
      </c>
    </row>
    <row r="287" spans="1:11" x14ac:dyDescent="0.25">
      <c r="A287" s="1">
        <v>286</v>
      </c>
      <c r="B287" s="1">
        <v>5</v>
      </c>
      <c r="C287" s="2" t="s">
        <v>1275</v>
      </c>
      <c r="D287" s="262" t="s">
        <v>322</v>
      </c>
      <c r="E287" s="2" t="s">
        <v>1287</v>
      </c>
      <c r="F287" s="2" t="s">
        <v>953</v>
      </c>
      <c r="G287" s="1" t="s">
        <v>958</v>
      </c>
      <c r="H287" s="2">
        <v>30</v>
      </c>
      <c r="I287" s="259">
        <v>28310</v>
      </c>
      <c r="J287" s="2">
        <v>5</v>
      </c>
      <c r="K287" s="2" t="s">
        <v>959</v>
      </c>
    </row>
    <row r="288" spans="1:11" x14ac:dyDescent="0.25">
      <c r="A288" s="1">
        <v>287</v>
      </c>
      <c r="B288" s="1">
        <v>5</v>
      </c>
      <c r="C288" s="2" t="s">
        <v>1275</v>
      </c>
      <c r="D288" s="262" t="s">
        <v>323</v>
      </c>
      <c r="E288" s="2" t="s">
        <v>1288</v>
      </c>
      <c r="F288" s="2" t="s">
        <v>953</v>
      </c>
      <c r="G288" s="1" t="s">
        <v>958</v>
      </c>
      <c r="H288" s="2">
        <v>30</v>
      </c>
      <c r="I288" s="259">
        <v>28317</v>
      </c>
      <c r="J288" s="2">
        <v>5</v>
      </c>
      <c r="K288" s="2" t="s">
        <v>959</v>
      </c>
    </row>
    <row r="289" spans="1:11" x14ac:dyDescent="0.25">
      <c r="A289" s="1">
        <v>288</v>
      </c>
      <c r="B289" s="1">
        <v>5</v>
      </c>
      <c r="C289" s="2" t="s">
        <v>1275</v>
      </c>
      <c r="D289" s="262" t="s">
        <v>324</v>
      </c>
      <c r="E289" s="2" t="s">
        <v>1289</v>
      </c>
      <c r="F289" s="2" t="s">
        <v>953</v>
      </c>
      <c r="G289" s="1" t="s">
        <v>980</v>
      </c>
      <c r="H289" s="2">
        <v>16</v>
      </c>
      <c r="I289" s="259">
        <v>5098</v>
      </c>
      <c r="J289" s="2">
        <v>2</v>
      </c>
      <c r="K289" s="2" t="s">
        <v>981</v>
      </c>
    </row>
    <row r="290" spans="1:11" x14ac:dyDescent="0.25">
      <c r="A290" s="1">
        <v>289</v>
      </c>
      <c r="B290" s="1">
        <v>5</v>
      </c>
      <c r="C290" s="2" t="s">
        <v>1275</v>
      </c>
      <c r="D290" s="262" t="s">
        <v>325</v>
      </c>
      <c r="E290" s="2" t="s">
        <v>1290</v>
      </c>
      <c r="F290" s="2" t="s">
        <v>953</v>
      </c>
      <c r="G290" s="1" t="s">
        <v>958</v>
      </c>
      <c r="H290" s="2">
        <v>34</v>
      </c>
      <c r="I290" s="259">
        <v>26061</v>
      </c>
      <c r="J290" s="2">
        <v>5</v>
      </c>
      <c r="K290" s="2" t="s">
        <v>959</v>
      </c>
    </row>
    <row r="291" spans="1:11" x14ac:dyDescent="0.25">
      <c r="A291" s="1">
        <v>290</v>
      </c>
      <c r="B291" s="1">
        <v>5</v>
      </c>
      <c r="C291" s="2" t="s">
        <v>1291</v>
      </c>
      <c r="D291" s="262" t="s">
        <v>326</v>
      </c>
      <c r="E291" s="2" t="s">
        <v>1292</v>
      </c>
      <c r="F291" s="2" t="s">
        <v>949</v>
      </c>
      <c r="G291" s="1" t="s">
        <v>950</v>
      </c>
      <c r="H291" s="2">
        <v>722</v>
      </c>
      <c r="I291" s="259">
        <v>221336</v>
      </c>
      <c r="J291" s="2">
        <v>19</v>
      </c>
      <c r="K291" s="2" t="s">
        <v>951</v>
      </c>
    </row>
    <row r="292" spans="1:11" x14ac:dyDescent="0.25">
      <c r="A292" s="1">
        <v>291</v>
      </c>
      <c r="B292" s="1">
        <v>5</v>
      </c>
      <c r="C292" s="2" t="s">
        <v>1291</v>
      </c>
      <c r="D292" s="262" t="s">
        <v>327</v>
      </c>
      <c r="E292" s="2" t="s">
        <v>1293</v>
      </c>
      <c r="F292" s="2" t="s">
        <v>953</v>
      </c>
      <c r="G292" s="1" t="s">
        <v>954</v>
      </c>
      <c r="H292" s="2">
        <v>98</v>
      </c>
      <c r="I292" s="259">
        <v>86572</v>
      </c>
      <c r="J292" s="2">
        <v>10</v>
      </c>
      <c r="K292" s="2" t="s">
        <v>955</v>
      </c>
    </row>
    <row r="293" spans="1:11" x14ac:dyDescent="0.25">
      <c r="A293" s="1">
        <v>292</v>
      </c>
      <c r="B293" s="1">
        <v>5</v>
      </c>
      <c r="C293" s="2" t="s">
        <v>1291</v>
      </c>
      <c r="D293" s="262" t="s">
        <v>328</v>
      </c>
      <c r="E293" s="2" t="s">
        <v>1294</v>
      </c>
      <c r="F293" s="2" t="s">
        <v>953</v>
      </c>
      <c r="G293" s="1" t="s">
        <v>958</v>
      </c>
      <c r="H293" s="2">
        <v>50</v>
      </c>
      <c r="I293" s="259">
        <v>38559</v>
      </c>
      <c r="J293" s="2">
        <v>6</v>
      </c>
      <c r="K293" s="2" t="s">
        <v>964</v>
      </c>
    </row>
    <row r="294" spans="1:11" x14ac:dyDescent="0.25">
      <c r="A294" s="1">
        <v>293</v>
      </c>
      <c r="B294" s="1">
        <v>5</v>
      </c>
      <c r="C294" s="2" t="s">
        <v>1291</v>
      </c>
      <c r="D294" s="262" t="s">
        <v>329</v>
      </c>
      <c r="E294" s="2" t="s">
        <v>1295</v>
      </c>
      <c r="F294" s="2" t="s">
        <v>953</v>
      </c>
      <c r="G294" s="1" t="s">
        <v>958</v>
      </c>
      <c r="H294" s="2">
        <v>58</v>
      </c>
      <c r="I294" s="259">
        <v>33121</v>
      </c>
      <c r="J294" s="2">
        <v>6</v>
      </c>
      <c r="K294" s="2" t="s">
        <v>964</v>
      </c>
    </row>
    <row r="295" spans="1:11" x14ac:dyDescent="0.25">
      <c r="A295" s="1">
        <v>294</v>
      </c>
      <c r="B295" s="1">
        <v>5</v>
      </c>
      <c r="C295" s="2" t="s">
        <v>1291</v>
      </c>
      <c r="D295" s="262" t="s">
        <v>330</v>
      </c>
      <c r="E295" s="2" t="s">
        <v>1296</v>
      </c>
      <c r="F295" s="2" t="s">
        <v>953</v>
      </c>
      <c r="G295" s="1" t="s">
        <v>958</v>
      </c>
      <c r="H295" s="2">
        <v>38</v>
      </c>
      <c r="I295" s="259">
        <v>30698</v>
      </c>
      <c r="J295" s="2">
        <v>6</v>
      </c>
      <c r="K295" s="2" t="s">
        <v>964</v>
      </c>
    </row>
    <row r="296" spans="1:11" x14ac:dyDescent="0.25">
      <c r="A296" s="1">
        <v>295</v>
      </c>
      <c r="B296" s="1">
        <v>5</v>
      </c>
      <c r="C296" s="2" t="s">
        <v>1291</v>
      </c>
      <c r="D296" s="262" t="s">
        <v>331</v>
      </c>
      <c r="E296" s="2" t="s">
        <v>1297</v>
      </c>
      <c r="F296" s="2" t="s">
        <v>953</v>
      </c>
      <c r="G296" s="1" t="s">
        <v>954</v>
      </c>
      <c r="H296" s="2">
        <v>79</v>
      </c>
      <c r="I296" s="259">
        <v>48953</v>
      </c>
      <c r="J296" s="2">
        <v>9</v>
      </c>
      <c r="K296" s="2" t="s">
        <v>977</v>
      </c>
    </row>
    <row r="297" spans="1:11" x14ac:dyDescent="0.25">
      <c r="A297" s="1">
        <v>296</v>
      </c>
      <c r="B297" s="1">
        <v>5</v>
      </c>
      <c r="C297" s="2" t="s">
        <v>1291</v>
      </c>
      <c r="D297" s="262" t="s">
        <v>332</v>
      </c>
      <c r="E297" s="2" t="s">
        <v>1298</v>
      </c>
      <c r="F297" s="2" t="s">
        <v>953</v>
      </c>
      <c r="G297" s="1" t="s">
        <v>961</v>
      </c>
      <c r="H297" s="2">
        <v>120</v>
      </c>
      <c r="I297" s="259">
        <v>112583</v>
      </c>
      <c r="J297" s="2">
        <v>13</v>
      </c>
      <c r="K297" s="2" t="s">
        <v>962</v>
      </c>
    </row>
    <row r="298" spans="1:11" x14ac:dyDescent="0.25">
      <c r="A298" s="1">
        <v>297</v>
      </c>
      <c r="B298" s="1">
        <v>5</v>
      </c>
      <c r="C298" s="2" t="s">
        <v>1291</v>
      </c>
      <c r="D298" s="262" t="s">
        <v>333</v>
      </c>
      <c r="E298" s="2" t="s">
        <v>1299</v>
      </c>
      <c r="F298" s="2" t="s">
        <v>953</v>
      </c>
      <c r="G298" s="1" t="s">
        <v>958</v>
      </c>
      <c r="H298" s="2">
        <v>30</v>
      </c>
      <c r="I298" s="259">
        <v>23210</v>
      </c>
      <c r="J298" s="2">
        <v>5</v>
      </c>
      <c r="K298" s="2" t="s">
        <v>959</v>
      </c>
    </row>
    <row r="299" spans="1:11" x14ac:dyDescent="0.25">
      <c r="A299" s="1">
        <v>298</v>
      </c>
      <c r="B299" s="1">
        <v>5</v>
      </c>
      <c r="C299" s="2" t="s">
        <v>1291</v>
      </c>
      <c r="D299" s="262" t="s">
        <v>334</v>
      </c>
      <c r="E299" s="2" t="s">
        <v>1300</v>
      </c>
      <c r="F299" s="2" t="s">
        <v>953</v>
      </c>
      <c r="G299" s="1" t="s">
        <v>958</v>
      </c>
      <c r="H299" s="2">
        <v>30</v>
      </c>
      <c r="I299" s="259">
        <v>14356</v>
      </c>
      <c r="J299" s="2">
        <v>5</v>
      </c>
      <c r="K299" s="2" t="s">
        <v>959</v>
      </c>
    </row>
    <row r="300" spans="1:11" x14ac:dyDescent="0.25">
      <c r="A300" s="1">
        <v>299</v>
      </c>
      <c r="B300" s="1">
        <v>5</v>
      </c>
      <c r="C300" s="2" t="s">
        <v>1301</v>
      </c>
      <c r="D300" s="262" t="s">
        <v>335</v>
      </c>
      <c r="E300" s="2" t="s">
        <v>1302</v>
      </c>
      <c r="F300" s="2" t="s">
        <v>986</v>
      </c>
      <c r="G300" s="1" t="s">
        <v>1013</v>
      </c>
      <c r="H300" s="2">
        <v>278</v>
      </c>
      <c r="I300" s="259">
        <v>67269</v>
      </c>
      <c r="J300" s="2">
        <v>16</v>
      </c>
      <c r="K300" s="2" t="s">
        <v>1052</v>
      </c>
    </row>
    <row r="301" spans="1:11" x14ac:dyDescent="0.25">
      <c r="A301" s="1">
        <v>300</v>
      </c>
      <c r="B301" s="1">
        <v>5</v>
      </c>
      <c r="C301" s="2" t="s">
        <v>1301</v>
      </c>
      <c r="D301" s="262" t="s">
        <v>336</v>
      </c>
      <c r="E301" s="2" t="s">
        <v>1303</v>
      </c>
      <c r="F301" s="2" t="s">
        <v>953</v>
      </c>
      <c r="G301" s="1" t="s">
        <v>958</v>
      </c>
      <c r="H301" s="2">
        <v>36</v>
      </c>
      <c r="I301" s="259">
        <v>33803</v>
      </c>
      <c r="J301" s="2">
        <v>6</v>
      </c>
      <c r="K301" s="2" t="s">
        <v>964</v>
      </c>
    </row>
    <row r="302" spans="1:11" x14ac:dyDescent="0.25">
      <c r="A302" s="1">
        <v>301</v>
      </c>
      <c r="B302" s="1">
        <v>5</v>
      </c>
      <c r="C302" s="2" t="s">
        <v>1301</v>
      </c>
      <c r="D302" s="262" t="s">
        <v>337</v>
      </c>
      <c r="E302" s="2" t="s">
        <v>1304</v>
      </c>
      <c r="F302" s="2" t="s">
        <v>953</v>
      </c>
      <c r="G302" s="1" t="s">
        <v>958</v>
      </c>
      <c r="H302" s="2">
        <v>60</v>
      </c>
      <c r="I302" s="259">
        <v>37423</v>
      </c>
      <c r="J302" s="2">
        <v>6</v>
      </c>
      <c r="K302" s="2" t="s">
        <v>964</v>
      </c>
    </row>
    <row r="303" spans="1:11" x14ac:dyDescent="0.25">
      <c r="A303" s="1">
        <v>302</v>
      </c>
      <c r="B303" s="1">
        <v>5</v>
      </c>
      <c r="C303" s="2" t="s">
        <v>1301</v>
      </c>
      <c r="D303" s="262" t="s">
        <v>338</v>
      </c>
      <c r="E303" s="2" t="s">
        <v>1305</v>
      </c>
      <c r="F303" s="2" t="s">
        <v>953</v>
      </c>
      <c r="G303" s="1" t="s">
        <v>961</v>
      </c>
      <c r="H303" s="2">
        <v>150</v>
      </c>
      <c r="I303" s="259">
        <v>61621</v>
      </c>
      <c r="J303" s="2">
        <v>13</v>
      </c>
      <c r="K303" s="2" t="s">
        <v>962</v>
      </c>
    </row>
    <row r="304" spans="1:11" x14ac:dyDescent="0.25">
      <c r="A304" s="1">
        <v>303</v>
      </c>
      <c r="B304" s="1">
        <v>5</v>
      </c>
      <c r="C304" s="2" t="s">
        <v>1301</v>
      </c>
      <c r="D304" s="262" t="s">
        <v>339</v>
      </c>
      <c r="E304" s="2" t="s">
        <v>1306</v>
      </c>
      <c r="F304" s="2" t="s">
        <v>953</v>
      </c>
      <c r="G304" s="1" t="s">
        <v>958</v>
      </c>
      <c r="H304" s="2">
        <v>36</v>
      </c>
      <c r="I304" s="259">
        <v>30187</v>
      </c>
      <c r="J304" s="2">
        <v>6</v>
      </c>
      <c r="K304" s="2" t="s">
        <v>964</v>
      </c>
    </row>
    <row r="305" spans="1:11" x14ac:dyDescent="0.25">
      <c r="A305" s="1">
        <v>304</v>
      </c>
      <c r="B305" s="1">
        <v>5</v>
      </c>
      <c r="C305" s="2" t="s">
        <v>1301</v>
      </c>
      <c r="D305" s="262" t="s">
        <v>340</v>
      </c>
      <c r="E305" s="2" t="s">
        <v>1307</v>
      </c>
      <c r="F305" s="2" t="s">
        <v>953</v>
      </c>
      <c r="G305" s="1" t="s">
        <v>958</v>
      </c>
      <c r="H305" s="2">
        <v>60</v>
      </c>
      <c r="I305" s="259">
        <v>46610</v>
      </c>
      <c r="J305" s="2">
        <v>6</v>
      </c>
      <c r="K305" s="2" t="s">
        <v>964</v>
      </c>
    </row>
    <row r="306" spans="1:11" x14ac:dyDescent="0.25">
      <c r="A306" s="1">
        <v>305</v>
      </c>
      <c r="B306" s="1">
        <v>5</v>
      </c>
      <c r="C306" s="2" t="s">
        <v>1301</v>
      </c>
      <c r="D306" s="262" t="s">
        <v>341</v>
      </c>
      <c r="E306" s="2" t="s">
        <v>1308</v>
      </c>
      <c r="F306" s="2" t="s">
        <v>986</v>
      </c>
      <c r="G306" s="1" t="s">
        <v>1013</v>
      </c>
      <c r="H306" s="2">
        <v>340</v>
      </c>
      <c r="I306" s="259">
        <v>83838</v>
      </c>
      <c r="J306" s="2">
        <v>16</v>
      </c>
      <c r="K306" s="2" t="s">
        <v>1052</v>
      </c>
    </row>
    <row r="307" spans="1:11" x14ac:dyDescent="0.25">
      <c r="A307" s="1">
        <v>306</v>
      </c>
      <c r="B307" s="1">
        <v>5</v>
      </c>
      <c r="C307" s="2" t="s">
        <v>1301</v>
      </c>
      <c r="D307" s="262" t="s">
        <v>342</v>
      </c>
      <c r="E307" s="2" t="s">
        <v>1309</v>
      </c>
      <c r="F307" s="2" t="s">
        <v>953</v>
      </c>
      <c r="G307" s="1" t="s">
        <v>958</v>
      </c>
      <c r="H307" s="2">
        <v>60</v>
      </c>
      <c r="I307" s="259">
        <v>37862</v>
      </c>
      <c r="J307" s="2">
        <v>6</v>
      </c>
      <c r="K307" s="2" t="s">
        <v>964</v>
      </c>
    </row>
    <row r="308" spans="1:11" x14ac:dyDescent="0.25">
      <c r="A308" s="1">
        <v>307</v>
      </c>
      <c r="B308" s="1">
        <v>5</v>
      </c>
      <c r="C308" s="2" t="s">
        <v>1310</v>
      </c>
      <c r="D308" s="262" t="s">
        <v>343</v>
      </c>
      <c r="E308" s="2" t="s">
        <v>1311</v>
      </c>
      <c r="F308" s="2" t="s">
        <v>986</v>
      </c>
      <c r="G308" s="1" t="s">
        <v>1013</v>
      </c>
      <c r="H308" s="2">
        <v>447</v>
      </c>
      <c r="I308" s="259">
        <v>88373</v>
      </c>
      <c r="J308" s="2">
        <v>17</v>
      </c>
      <c r="K308" s="2" t="s">
        <v>1014</v>
      </c>
    </row>
    <row r="309" spans="1:11" x14ac:dyDescent="0.25">
      <c r="A309" s="1">
        <v>308</v>
      </c>
      <c r="B309" s="1">
        <v>5</v>
      </c>
      <c r="C309" s="2" t="s">
        <v>1310</v>
      </c>
      <c r="D309" s="262" t="s">
        <v>344</v>
      </c>
      <c r="E309" s="2" t="s">
        <v>1312</v>
      </c>
      <c r="F309" s="2" t="s">
        <v>953</v>
      </c>
      <c r="G309" s="1" t="s">
        <v>958</v>
      </c>
      <c r="H309" s="2">
        <v>30</v>
      </c>
      <c r="I309" s="259">
        <v>24662</v>
      </c>
      <c r="J309" s="2">
        <v>5</v>
      </c>
      <c r="K309" s="2" t="s">
        <v>959</v>
      </c>
    </row>
    <row r="310" spans="1:11" x14ac:dyDescent="0.25">
      <c r="A310" s="1">
        <v>309</v>
      </c>
      <c r="B310" s="1">
        <v>5</v>
      </c>
      <c r="C310" s="2" t="s">
        <v>1310</v>
      </c>
      <c r="D310" s="262" t="s">
        <v>345</v>
      </c>
      <c r="E310" s="2" t="s">
        <v>1313</v>
      </c>
      <c r="F310" s="2" t="s">
        <v>953</v>
      </c>
      <c r="G310" s="1" t="s">
        <v>958</v>
      </c>
      <c r="H310" s="2">
        <v>28</v>
      </c>
      <c r="I310" s="259">
        <v>12592</v>
      </c>
      <c r="J310" s="2">
        <v>5</v>
      </c>
      <c r="K310" s="2" t="s">
        <v>959</v>
      </c>
    </row>
    <row r="311" spans="1:11" x14ac:dyDescent="0.25">
      <c r="A311" s="1">
        <v>310</v>
      </c>
      <c r="B311" s="1">
        <v>5</v>
      </c>
      <c r="C311" s="2" t="s">
        <v>1310</v>
      </c>
      <c r="D311" s="262" t="s">
        <v>346</v>
      </c>
      <c r="E311" s="2" t="s">
        <v>1314</v>
      </c>
      <c r="F311" s="2" t="s">
        <v>953</v>
      </c>
      <c r="G311" s="1" t="s">
        <v>961</v>
      </c>
      <c r="H311" s="2">
        <v>84</v>
      </c>
      <c r="I311" s="259">
        <v>54084</v>
      </c>
      <c r="J311" s="2">
        <v>12</v>
      </c>
      <c r="K311" s="2" t="s">
        <v>966</v>
      </c>
    </row>
    <row r="312" spans="1:11" x14ac:dyDescent="0.25">
      <c r="A312" s="1">
        <v>311</v>
      </c>
      <c r="B312" s="1">
        <v>5</v>
      </c>
      <c r="C312" s="2" t="s">
        <v>1310</v>
      </c>
      <c r="D312" s="262" t="s">
        <v>347</v>
      </c>
      <c r="E312" s="2" t="s">
        <v>1315</v>
      </c>
      <c r="F312" s="2" t="s">
        <v>953</v>
      </c>
      <c r="G312" s="1" t="s">
        <v>954</v>
      </c>
      <c r="H312" s="2">
        <v>74</v>
      </c>
      <c r="I312" s="259">
        <v>65525</v>
      </c>
      <c r="J312" s="2">
        <v>10</v>
      </c>
      <c r="K312" s="2" t="s">
        <v>955</v>
      </c>
    </row>
    <row r="313" spans="1:11" x14ac:dyDescent="0.25">
      <c r="A313" s="1">
        <v>312</v>
      </c>
      <c r="B313" s="1">
        <v>5</v>
      </c>
      <c r="C313" s="2" t="s">
        <v>1310</v>
      </c>
      <c r="D313" s="262" t="s">
        <v>348</v>
      </c>
      <c r="E313" s="2" t="s">
        <v>1316</v>
      </c>
      <c r="F313" s="2" t="s">
        <v>953</v>
      </c>
      <c r="G313" s="1" t="s">
        <v>958</v>
      </c>
      <c r="H313" s="2">
        <v>30</v>
      </c>
      <c r="I313" s="259">
        <v>35723</v>
      </c>
      <c r="J313" s="2">
        <v>6</v>
      </c>
      <c r="K313" s="2" t="s">
        <v>964</v>
      </c>
    </row>
    <row r="314" spans="1:11" x14ac:dyDescent="0.25">
      <c r="A314" s="1">
        <v>313</v>
      </c>
      <c r="B314" s="1">
        <v>5</v>
      </c>
      <c r="C314" s="2" t="s">
        <v>1310</v>
      </c>
      <c r="D314" s="262" t="s">
        <v>349</v>
      </c>
      <c r="E314" s="2" t="s">
        <v>1317</v>
      </c>
      <c r="F314" s="2" t="s">
        <v>953</v>
      </c>
      <c r="G314" s="1" t="s">
        <v>958</v>
      </c>
      <c r="H314" s="2">
        <v>30</v>
      </c>
      <c r="I314" s="259">
        <v>41428</v>
      </c>
      <c r="J314" s="2">
        <v>6</v>
      </c>
      <c r="K314" s="2" t="s">
        <v>964</v>
      </c>
    </row>
    <row r="315" spans="1:11" x14ac:dyDescent="0.25">
      <c r="A315" s="1">
        <v>314</v>
      </c>
      <c r="B315" s="1">
        <v>5</v>
      </c>
      <c r="C315" s="2" t="s">
        <v>1310</v>
      </c>
      <c r="D315" s="262" t="s">
        <v>350</v>
      </c>
      <c r="E315" s="2" t="s">
        <v>1318</v>
      </c>
      <c r="F315" s="2" t="s">
        <v>953</v>
      </c>
      <c r="G315" s="1" t="s">
        <v>958</v>
      </c>
      <c r="H315" s="2">
        <v>30</v>
      </c>
      <c r="I315" s="259">
        <v>24700</v>
      </c>
      <c r="J315" s="2">
        <v>5</v>
      </c>
      <c r="K315" s="2" t="s">
        <v>959</v>
      </c>
    </row>
    <row r="316" spans="1:11" x14ac:dyDescent="0.25">
      <c r="A316" s="1">
        <v>315</v>
      </c>
      <c r="B316" s="1">
        <v>5</v>
      </c>
      <c r="C316" s="2" t="s">
        <v>1319</v>
      </c>
      <c r="D316" s="262" t="s">
        <v>351</v>
      </c>
      <c r="E316" s="2" t="s">
        <v>1320</v>
      </c>
      <c r="F316" s="2" t="s">
        <v>949</v>
      </c>
      <c r="G316" s="1" t="s">
        <v>950</v>
      </c>
      <c r="H316" s="2">
        <v>855</v>
      </c>
      <c r="I316" s="259">
        <v>142061</v>
      </c>
      <c r="J316" s="2">
        <v>19</v>
      </c>
      <c r="K316" s="2" t="s">
        <v>951</v>
      </c>
    </row>
    <row r="317" spans="1:11" x14ac:dyDescent="0.25">
      <c r="A317" s="1">
        <v>316</v>
      </c>
      <c r="B317" s="1">
        <v>5</v>
      </c>
      <c r="C317" s="2" t="s">
        <v>1319</v>
      </c>
      <c r="D317" s="262" t="s">
        <v>352</v>
      </c>
      <c r="E317" s="2" t="s">
        <v>1321</v>
      </c>
      <c r="F317" s="2" t="s">
        <v>986</v>
      </c>
      <c r="G317" s="1" t="s">
        <v>987</v>
      </c>
      <c r="H317" s="2">
        <v>272</v>
      </c>
      <c r="I317" s="259">
        <v>76516</v>
      </c>
      <c r="J317" s="2">
        <v>15</v>
      </c>
      <c r="K317" s="2" t="s">
        <v>988</v>
      </c>
    </row>
    <row r="318" spans="1:11" x14ac:dyDescent="0.25">
      <c r="A318" s="1">
        <v>317</v>
      </c>
      <c r="B318" s="1">
        <v>5</v>
      </c>
      <c r="C318" s="2" t="s">
        <v>1319</v>
      </c>
      <c r="D318" s="262" t="s">
        <v>353</v>
      </c>
      <c r="E318" s="2" t="s">
        <v>1322</v>
      </c>
      <c r="F318" s="2" t="s">
        <v>986</v>
      </c>
      <c r="G318" s="1" t="s">
        <v>1013</v>
      </c>
      <c r="H318" s="2">
        <v>350</v>
      </c>
      <c r="I318" s="259">
        <v>121452</v>
      </c>
      <c r="J318" s="2">
        <v>16</v>
      </c>
      <c r="K318" s="2" t="s">
        <v>1052</v>
      </c>
    </row>
    <row r="319" spans="1:11" x14ac:dyDescent="0.25">
      <c r="A319" s="1">
        <v>318</v>
      </c>
      <c r="B319" s="1">
        <v>5</v>
      </c>
      <c r="C319" s="2" t="s">
        <v>1319</v>
      </c>
      <c r="D319" s="262" t="s">
        <v>354</v>
      </c>
      <c r="E319" s="2" t="s">
        <v>1323</v>
      </c>
      <c r="F319" s="2" t="s">
        <v>986</v>
      </c>
      <c r="G319" s="1" t="s">
        <v>987</v>
      </c>
      <c r="H319" s="2">
        <v>340</v>
      </c>
      <c r="I319" s="259">
        <v>86834</v>
      </c>
      <c r="J319" s="2">
        <v>15</v>
      </c>
      <c r="K319" s="2" t="s">
        <v>988</v>
      </c>
    </row>
    <row r="320" spans="1:11" x14ac:dyDescent="0.25">
      <c r="A320" s="1">
        <v>319</v>
      </c>
      <c r="B320" s="1">
        <v>5</v>
      </c>
      <c r="C320" s="2" t="s">
        <v>1319</v>
      </c>
      <c r="D320" s="262" t="s">
        <v>355</v>
      </c>
      <c r="E320" s="2" t="s">
        <v>1324</v>
      </c>
      <c r="F320" s="2" t="s">
        <v>953</v>
      </c>
      <c r="G320" s="1" t="s">
        <v>958</v>
      </c>
      <c r="H320" s="2">
        <v>60</v>
      </c>
      <c r="I320" s="259">
        <v>26923</v>
      </c>
      <c r="J320" s="2">
        <v>5</v>
      </c>
      <c r="K320" s="2" t="s">
        <v>959</v>
      </c>
    </row>
    <row r="321" spans="1:11" x14ac:dyDescent="0.25">
      <c r="A321" s="1">
        <v>320</v>
      </c>
      <c r="B321" s="1">
        <v>5</v>
      </c>
      <c r="C321" s="2" t="s">
        <v>1319</v>
      </c>
      <c r="D321" s="262" t="s">
        <v>356</v>
      </c>
      <c r="E321" s="2" t="s">
        <v>1325</v>
      </c>
      <c r="F321" s="2" t="s">
        <v>953</v>
      </c>
      <c r="G321" s="1" t="s">
        <v>958</v>
      </c>
      <c r="H321" s="2">
        <v>48</v>
      </c>
      <c r="I321" s="259">
        <v>29742</v>
      </c>
      <c r="J321" s="2">
        <v>5</v>
      </c>
      <c r="K321" s="2" t="s">
        <v>959</v>
      </c>
    </row>
    <row r="322" spans="1:11" x14ac:dyDescent="0.25">
      <c r="A322" s="1">
        <v>321</v>
      </c>
      <c r="B322" s="1">
        <v>5</v>
      </c>
      <c r="C322" s="2" t="s">
        <v>1319</v>
      </c>
      <c r="D322" s="262" t="s">
        <v>357</v>
      </c>
      <c r="E322" s="2" t="s">
        <v>1326</v>
      </c>
      <c r="F322" s="2" t="s">
        <v>953</v>
      </c>
      <c r="G322" s="1" t="s">
        <v>958</v>
      </c>
      <c r="H322" s="2">
        <v>34</v>
      </c>
      <c r="I322" s="259">
        <v>9626</v>
      </c>
      <c r="J322" s="2">
        <v>5</v>
      </c>
      <c r="K322" s="2" t="s">
        <v>959</v>
      </c>
    </row>
    <row r="323" spans="1:11" x14ac:dyDescent="0.25">
      <c r="A323" s="1">
        <v>322</v>
      </c>
      <c r="B323" s="1">
        <v>5</v>
      </c>
      <c r="C323" s="2" t="s">
        <v>1319</v>
      </c>
      <c r="D323" s="262" t="s">
        <v>358</v>
      </c>
      <c r="E323" s="2" t="s">
        <v>1327</v>
      </c>
      <c r="F323" s="2" t="s">
        <v>953</v>
      </c>
      <c r="G323" s="1" t="s">
        <v>958</v>
      </c>
      <c r="H323" s="2">
        <v>60</v>
      </c>
      <c r="I323" s="259">
        <v>48015</v>
      </c>
      <c r="J323" s="2">
        <v>6</v>
      </c>
      <c r="K323" s="2" t="s">
        <v>964</v>
      </c>
    </row>
    <row r="324" spans="1:11" x14ac:dyDescent="0.25">
      <c r="A324" s="1">
        <v>323</v>
      </c>
      <c r="B324" s="1">
        <v>5</v>
      </c>
      <c r="C324" s="2" t="s">
        <v>1319</v>
      </c>
      <c r="D324" s="262" t="s">
        <v>359</v>
      </c>
      <c r="E324" s="2" t="s">
        <v>1328</v>
      </c>
      <c r="F324" s="2" t="s">
        <v>953</v>
      </c>
      <c r="G324" s="1" t="s">
        <v>958</v>
      </c>
      <c r="H324" s="2">
        <v>38</v>
      </c>
      <c r="I324" s="259">
        <v>9009</v>
      </c>
      <c r="J324" s="2">
        <v>5</v>
      </c>
      <c r="K324" s="2" t="s">
        <v>959</v>
      </c>
    </row>
    <row r="325" spans="1:11" x14ac:dyDescent="0.25">
      <c r="A325" s="1">
        <v>324</v>
      </c>
      <c r="B325" s="1">
        <v>5</v>
      </c>
      <c r="C325" s="2" t="s">
        <v>1319</v>
      </c>
      <c r="D325" s="262" t="s">
        <v>360</v>
      </c>
      <c r="E325" s="2" t="s">
        <v>1329</v>
      </c>
      <c r="F325" s="2" t="s">
        <v>953</v>
      </c>
      <c r="G325" s="1" t="s">
        <v>954</v>
      </c>
      <c r="H325" s="2">
        <v>60</v>
      </c>
      <c r="I325" s="259">
        <v>50108</v>
      </c>
      <c r="J325" s="2">
        <v>10</v>
      </c>
      <c r="K325" s="2" t="s">
        <v>955</v>
      </c>
    </row>
    <row r="326" spans="1:11" x14ac:dyDescent="0.25">
      <c r="A326" s="1">
        <v>325</v>
      </c>
      <c r="B326" s="1">
        <v>5</v>
      </c>
      <c r="C326" s="2" t="s">
        <v>1319</v>
      </c>
      <c r="D326" s="262" t="s">
        <v>361</v>
      </c>
      <c r="E326" s="2" t="s">
        <v>1330</v>
      </c>
      <c r="F326" s="2" t="s">
        <v>953</v>
      </c>
      <c r="G326" s="1" t="s">
        <v>980</v>
      </c>
      <c r="H326" s="2">
        <v>30</v>
      </c>
      <c r="I326" s="259">
        <v>18644</v>
      </c>
      <c r="J326" s="2">
        <v>3</v>
      </c>
      <c r="K326" s="2" t="s">
        <v>1029</v>
      </c>
    </row>
    <row r="327" spans="1:11" x14ac:dyDescent="0.25">
      <c r="A327" s="1">
        <v>326</v>
      </c>
      <c r="B327" s="1">
        <v>5</v>
      </c>
      <c r="C327" s="2" t="s">
        <v>1331</v>
      </c>
      <c r="D327" s="262" t="s">
        <v>362</v>
      </c>
      <c r="E327" s="2" t="s">
        <v>1332</v>
      </c>
      <c r="F327" s="2" t="s">
        <v>986</v>
      </c>
      <c r="G327" s="1" t="s">
        <v>1013</v>
      </c>
      <c r="H327" s="2">
        <v>311</v>
      </c>
      <c r="I327" s="259">
        <v>78290</v>
      </c>
      <c r="J327" s="2">
        <v>16</v>
      </c>
      <c r="K327" s="2" t="s">
        <v>1052</v>
      </c>
    </row>
    <row r="328" spans="1:11" x14ac:dyDescent="0.25">
      <c r="A328" s="1">
        <v>327</v>
      </c>
      <c r="B328" s="1">
        <v>5</v>
      </c>
      <c r="C328" s="2" t="s">
        <v>1331</v>
      </c>
      <c r="D328" s="262" t="s">
        <v>363</v>
      </c>
      <c r="E328" s="2" t="s">
        <v>1333</v>
      </c>
      <c r="F328" s="2" t="s">
        <v>953</v>
      </c>
      <c r="G328" s="1" t="s">
        <v>954</v>
      </c>
      <c r="H328" s="2">
        <v>90</v>
      </c>
      <c r="I328" s="259">
        <v>24130</v>
      </c>
      <c r="J328" s="2">
        <v>9</v>
      </c>
      <c r="K328" s="2" t="s">
        <v>977</v>
      </c>
    </row>
    <row r="329" spans="1:11" x14ac:dyDescent="0.25">
      <c r="A329" s="1">
        <v>328</v>
      </c>
      <c r="B329" s="1">
        <v>5</v>
      </c>
      <c r="C329" s="2" t="s">
        <v>1331</v>
      </c>
      <c r="D329" s="262" t="s">
        <v>364</v>
      </c>
      <c r="E329" s="2" t="s">
        <v>1334</v>
      </c>
      <c r="F329" s="2" t="s">
        <v>953</v>
      </c>
      <c r="G329" s="1" t="s">
        <v>958</v>
      </c>
      <c r="H329" s="2">
        <v>36</v>
      </c>
      <c r="I329" s="259">
        <v>33573</v>
      </c>
      <c r="J329" s="2">
        <v>6</v>
      </c>
      <c r="K329" s="2" t="s">
        <v>964</v>
      </c>
    </row>
    <row r="330" spans="1:11" x14ac:dyDescent="0.25">
      <c r="A330" s="1">
        <v>329</v>
      </c>
      <c r="B330" s="1">
        <v>5</v>
      </c>
      <c r="C330" s="2" t="s">
        <v>1335</v>
      </c>
      <c r="D330" s="262" t="s">
        <v>365</v>
      </c>
      <c r="E330" s="2" t="s">
        <v>1336</v>
      </c>
      <c r="F330" s="2" t="s">
        <v>949</v>
      </c>
      <c r="G330" s="1" t="s">
        <v>950</v>
      </c>
      <c r="H330" s="2">
        <v>602</v>
      </c>
      <c r="I330" s="259">
        <v>172392</v>
      </c>
      <c r="J330" s="2">
        <v>18</v>
      </c>
      <c r="K330" s="2" t="s">
        <v>984</v>
      </c>
    </row>
    <row r="331" spans="1:11" x14ac:dyDescent="0.25">
      <c r="A331" s="1">
        <v>330</v>
      </c>
      <c r="B331" s="1">
        <v>5</v>
      </c>
      <c r="C331" s="2" t="s">
        <v>1335</v>
      </c>
      <c r="D331" s="262" t="s">
        <v>366</v>
      </c>
      <c r="E331" s="2" t="s">
        <v>1337</v>
      </c>
      <c r="F331" s="2" t="s">
        <v>986</v>
      </c>
      <c r="G331" s="1" t="s">
        <v>987</v>
      </c>
      <c r="H331" s="2">
        <v>287</v>
      </c>
      <c r="I331" s="259">
        <v>109953</v>
      </c>
      <c r="J331" s="2">
        <v>15</v>
      </c>
      <c r="K331" s="2" t="s">
        <v>988</v>
      </c>
    </row>
    <row r="332" spans="1:11" x14ac:dyDescent="0.25">
      <c r="A332" s="1">
        <v>331</v>
      </c>
      <c r="B332" s="1">
        <v>5</v>
      </c>
      <c r="C332" s="2" t="s">
        <v>1338</v>
      </c>
      <c r="D332" s="262" t="s">
        <v>367</v>
      </c>
      <c r="E332" s="2" t="s">
        <v>1339</v>
      </c>
      <c r="F332" s="2" t="s">
        <v>949</v>
      </c>
      <c r="G332" s="1" t="s">
        <v>950</v>
      </c>
      <c r="H332" s="2">
        <v>680</v>
      </c>
      <c r="I332" s="259">
        <v>131052</v>
      </c>
      <c r="J332" s="2">
        <v>18</v>
      </c>
      <c r="K332" s="2" t="s">
        <v>984</v>
      </c>
    </row>
    <row r="333" spans="1:11" x14ac:dyDescent="0.25">
      <c r="A333" s="1">
        <v>332</v>
      </c>
      <c r="B333" s="1">
        <v>5</v>
      </c>
      <c r="C333" s="2" t="s">
        <v>1338</v>
      </c>
      <c r="D333" s="262" t="s">
        <v>368</v>
      </c>
      <c r="E333" s="2" t="s">
        <v>1340</v>
      </c>
      <c r="F333" s="2" t="s">
        <v>986</v>
      </c>
      <c r="G333" s="1" t="s">
        <v>987</v>
      </c>
      <c r="H333" s="2">
        <v>262</v>
      </c>
      <c r="I333" s="259">
        <v>112249</v>
      </c>
      <c r="J333" s="2">
        <v>15</v>
      </c>
      <c r="K333" s="2" t="s">
        <v>988</v>
      </c>
    </row>
    <row r="334" spans="1:11" x14ac:dyDescent="0.25">
      <c r="A334" s="1">
        <v>333</v>
      </c>
      <c r="B334" s="1">
        <v>5</v>
      </c>
      <c r="C334" s="2" t="s">
        <v>1338</v>
      </c>
      <c r="D334" s="262" t="s">
        <v>369</v>
      </c>
      <c r="E334" s="2" t="s">
        <v>1341</v>
      </c>
      <c r="F334" s="2" t="s">
        <v>953</v>
      </c>
      <c r="G334" s="1" t="s">
        <v>958</v>
      </c>
      <c r="H334" s="2">
        <v>120</v>
      </c>
      <c r="I334" s="259">
        <v>54106</v>
      </c>
      <c r="J334" s="2">
        <v>6</v>
      </c>
      <c r="K334" s="2" t="s">
        <v>964</v>
      </c>
    </row>
    <row r="335" spans="1:11" x14ac:dyDescent="0.25">
      <c r="A335" s="1">
        <v>334</v>
      </c>
      <c r="B335" s="1">
        <v>5</v>
      </c>
      <c r="C335" s="2" t="s">
        <v>1338</v>
      </c>
      <c r="D335" s="262" t="s">
        <v>370</v>
      </c>
      <c r="E335" s="2" t="s">
        <v>1342</v>
      </c>
      <c r="F335" s="2" t="s">
        <v>953</v>
      </c>
      <c r="G335" s="1" t="s">
        <v>954</v>
      </c>
      <c r="H335" s="2">
        <v>106</v>
      </c>
      <c r="I335" s="259">
        <v>65313</v>
      </c>
      <c r="J335" s="2">
        <v>10</v>
      </c>
      <c r="K335" s="2" t="s">
        <v>955</v>
      </c>
    </row>
    <row r="336" spans="1:11" x14ac:dyDescent="0.25">
      <c r="A336" s="1">
        <v>335</v>
      </c>
      <c r="B336" s="1">
        <v>5</v>
      </c>
      <c r="C336" s="2" t="s">
        <v>1338</v>
      </c>
      <c r="D336" s="262" t="s">
        <v>371</v>
      </c>
      <c r="E336" s="2" t="s">
        <v>1343</v>
      </c>
      <c r="F336" s="2" t="s">
        <v>953</v>
      </c>
      <c r="G336" s="1" t="s">
        <v>958</v>
      </c>
      <c r="H336" s="2">
        <v>62</v>
      </c>
      <c r="I336" s="259">
        <v>52453</v>
      </c>
      <c r="J336" s="2">
        <v>6</v>
      </c>
      <c r="K336" s="2" t="s">
        <v>964</v>
      </c>
    </row>
    <row r="337" spans="1:11" x14ac:dyDescent="0.25">
      <c r="A337" s="1">
        <v>336</v>
      </c>
      <c r="B337" s="1">
        <v>5</v>
      </c>
      <c r="C337" s="2" t="s">
        <v>1338</v>
      </c>
      <c r="D337" s="262" t="s">
        <v>372</v>
      </c>
      <c r="E337" s="2" t="s">
        <v>1344</v>
      </c>
      <c r="F337" s="2" t="s">
        <v>953</v>
      </c>
      <c r="G337" s="1" t="s">
        <v>958</v>
      </c>
      <c r="H337" s="2">
        <v>60</v>
      </c>
      <c r="I337" s="259">
        <v>44360</v>
      </c>
      <c r="J337" s="2">
        <v>6</v>
      </c>
      <c r="K337" s="2" t="s">
        <v>964</v>
      </c>
    </row>
    <row r="338" spans="1:11" x14ac:dyDescent="0.25">
      <c r="A338" s="1">
        <v>337</v>
      </c>
      <c r="B338" s="1">
        <v>5</v>
      </c>
      <c r="C338" s="2" t="s">
        <v>1338</v>
      </c>
      <c r="D338" s="262" t="s">
        <v>373</v>
      </c>
      <c r="E338" s="2" t="s">
        <v>1345</v>
      </c>
      <c r="F338" s="2" t="s">
        <v>953</v>
      </c>
      <c r="G338" s="1" t="s">
        <v>958</v>
      </c>
      <c r="H338" s="2">
        <v>68</v>
      </c>
      <c r="I338" s="259">
        <v>37819</v>
      </c>
      <c r="J338" s="2">
        <v>6</v>
      </c>
      <c r="K338" s="2" t="s">
        <v>964</v>
      </c>
    </row>
    <row r="339" spans="1:11" x14ac:dyDescent="0.25">
      <c r="A339" s="1">
        <v>338</v>
      </c>
      <c r="B339" s="1">
        <v>5</v>
      </c>
      <c r="C339" s="2" t="s">
        <v>1338</v>
      </c>
      <c r="D339" s="262" t="s">
        <v>374</v>
      </c>
      <c r="E339" s="2" t="s">
        <v>1346</v>
      </c>
      <c r="F339" s="2" t="s">
        <v>953</v>
      </c>
      <c r="G339" s="1" t="s">
        <v>958</v>
      </c>
      <c r="H339" s="2">
        <v>60</v>
      </c>
      <c r="I339" s="259">
        <v>37985</v>
      </c>
      <c r="J339" s="2">
        <v>6</v>
      </c>
      <c r="K339" s="2" t="s">
        <v>964</v>
      </c>
    </row>
    <row r="340" spans="1:11" x14ac:dyDescent="0.25">
      <c r="A340" s="1">
        <v>339</v>
      </c>
      <c r="B340" s="1">
        <v>5</v>
      </c>
      <c r="C340" s="2" t="s">
        <v>1338</v>
      </c>
      <c r="D340" s="262" t="s">
        <v>375</v>
      </c>
      <c r="E340" s="2" t="s">
        <v>1347</v>
      </c>
      <c r="F340" s="2" t="s">
        <v>953</v>
      </c>
      <c r="G340" s="1" t="s">
        <v>961</v>
      </c>
      <c r="H340" s="2">
        <v>144</v>
      </c>
      <c r="I340" s="259">
        <v>87092</v>
      </c>
      <c r="J340" s="2">
        <v>13</v>
      </c>
      <c r="K340" s="2" t="s">
        <v>962</v>
      </c>
    </row>
    <row r="341" spans="1:11" x14ac:dyDescent="0.25">
      <c r="A341" s="1">
        <v>340</v>
      </c>
      <c r="B341" s="1">
        <v>5</v>
      </c>
      <c r="C341" s="2" t="s">
        <v>1338</v>
      </c>
      <c r="D341" s="262" t="s">
        <v>376</v>
      </c>
      <c r="E341" s="2" t="s">
        <v>1348</v>
      </c>
      <c r="F341" s="2" t="s">
        <v>953</v>
      </c>
      <c r="G341" s="1" t="s">
        <v>958</v>
      </c>
      <c r="H341" s="2">
        <v>60</v>
      </c>
      <c r="I341" s="259">
        <v>28969</v>
      </c>
      <c r="J341" s="2">
        <v>5</v>
      </c>
      <c r="K341" s="2" t="s">
        <v>959</v>
      </c>
    </row>
    <row r="342" spans="1:11" x14ac:dyDescent="0.25">
      <c r="A342" s="1">
        <v>341</v>
      </c>
      <c r="B342" s="1">
        <v>6</v>
      </c>
      <c r="C342" s="2" t="s">
        <v>1349</v>
      </c>
      <c r="D342" s="262" t="s">
        <v>377</v>
      </c>
      <c r="E342" s="2" t="s">
        <v>1350</v>
      </c>
      <c r="F342" s="2" t="s">
        <v>949</v>
      </c>
      <c r="G342" s="1" t="s">
        <v>950</v>
      </c>
      <c r="H342" s="2">
        <v>755</v>
      </c>
      <c r="I342" s="259">
        <v>109113</v>
      </c>
      <c r="J342" s="2">
        <v>19</v>
      </c>
      <c r="K342" s="2" t="s">
        <v>951</v>
      </c>
    </row>
    <row r="343" spans="1:11" x14ac:dyDescent="0.25">
      <c r="A343" s="1">
        <v>342</v>
      </c>
      <c r="B343" s="1">
        <v>6</v>
      </c>
      <c r="C343" s="2" t="s">
        <v>1349</v>
      </c>
      <c r="D343" s="262" t="s">
        <v>378</v>
      </c>
      <c r="E343" s="2" t="s">
        <v>1351</v>
      </c>
      <c r="F343" s="2" t="s">
        <v>953</v>
      </c>
      <c r="G343" s="1" t="s">
        <v>954</v>
      </c>
      <c r="H343" s="2">
        <v>30</v>
      </c>
      <c r="I343" s="259">
        <v>44066</v>
      </c>
      <c r="J343" s="2">
        <v>9</v>
      </c>
      <c r="K343" s="2" t="s">
        <v>977</v>
      </c>
    </row>
    <row r="344" spans="1:11" x14ac:dyDescent="0.25">
      <c r="A344" s="1">
        <v>343</v>
      </c>
      <c r="B344" s="1">
        <v>6</v>
      </c>
      <c r="C344" s="2" t="s">
        <v>1349</v>
      </c>
      <c r="D344" s="262" t="s">
        <v>379</v>
      </c>
      <c r="E344" s="2" t="s">
        <v>1352</v>
      </c>
      <c r="F344" s="2" t="s">
        <v>953</v>
      </c>
      <c r="G344" s="1" t="s">
        <v>958</v>
      </c>
      <c r="H344" s="2">
        <v>30</v>
      </c>
      <c r="I344" s="259">
        <v>22068</v>
      </c>
      <c r="J344" s="2">
        <v>5</v>
      </c>
      <c r="K344" s="2" t="s">
        <v>959</v>
      </c>
    </row>
    <row r="345" spans="1:11" x14ac:dyDescent="0.25">
      <c r="A345" s="1">
        <v>344</v>
      </c>
      <c r="B345" s="1">
        <v>6</v>
      </c>
      <c r="C345" s="2" t="s">
        <v>1349</v>
      </c>
      <c r="D345" s="262" t="s">
        <v>380</v>
      </c>
      <c r="E345" s="2" t="s">
        <v>1353</v>
      </c>
      <c r="F345" s="2" t="s">
        <v>953</v>
      </c>
      <c r="G345" s="1" t="s">
        <v>958</v>
      </c>
      <c r="H345" s="2">
        <v>30</v>
      </c>
      <c r="I345" s="259">
        <v>16918</v>
      </c>
      <c r="J345" s="2">
        <v>5</v>
      </c>
      <c r="K345" s="2" t="s">
        <v>959</v>
      </c>
    </row>
    <row r="346" spans="1:11" x14ac:dyDescent="0.25">
      <c r="A346" s="1">
        <v>345</v>
      </c>
      <c r="B346" s="1">
        <v>6</v>
      </c>
      <c r="C346" s="2" t="s">
        <v>1349</v>
      </c>
      <c r="D346" s="262" t="s">
        <v>381</v>
      </c>
      <c r="E346" s="2" t="s">
        <v>1354</v>
      </c>
      <c r="F346" s="2" t="s">
        <v>953</v>
      </c>
      <c r="G346" s="1" t="s">
        <v>958</v>
      </c>
      <c r="H346" s="2">
        <v>26</v>
      </c>
      <c r="I346" s="259">
        <v>18527</v>
      </c>
      <c r="J346" s="2">
        <v>5</v>
      </c>
      <c r="K346" s="2" t="s">
        <v>959</v>
      </c>
    </row>
    <row r="347" spans="1:11" x14ac:dyDescent="0.25">
      <c r="A347" s="1">
        <v>346</v>
      </c>
      <c r="B347" s="1">
        <v>6</v>
      </c>
      <c r="C347" s="2" t="s">
        <v>1349</v>
      </c>
      <c r="D347" s="262" t="s">
        <v>382</v>
      </c>
      <c r="E347" s="2" t="s">
        <v>1355</v>
      </c>
      <c r="F347" s="2" t="s">
        <v>953</v>
      </c>
      <c r="G347" s="1" t="s">
        <v>958</v>
      </c>
      <c r="H347" s="2">
        <v>69</v>
      </c>
      <c r="I347" s="259">
        <v>36802</v>
      </c>
      <c r="J347" s="2">
        <v>6</v>
      </c>
      <c r="K347" s="2" t="s">
        <v>964</v>
      </c>
    </row>
    <row r="348" spans="1:11" x14ac:dyDescent="0.25">
      <c r="A348" s="1">
        <v>347</v>
      </c>
      <c r="B348" s="1">
        <v>6</v>
      </c>
      <c r="C348" s="2" t="s">
        <v>1349</v>
      </c>
      <c r="D348" s="262" t="s">
        <v>383</v>
      </c>
      <c r="E348" s="2" t="s">
        <v>1356</v>
      </c>
      <c r="F348" s="2" t="s">
        <v>953</v>
      </c>
      <c r="G348" s="1" t="s">
        <v>954</v>
      </c>
      <c r="H348" s="2">
        <v>36</v>
      </c>
      <c r="I348" s="259">
        <v>25722</v>
      </c>
      <c r="J348" s="2">
        <v>9</v>
      </c>
      <c r="K348" s="2" t="s">
        <v>977</v>
      </c>
    </row>
    <row r="349" spans="1:11" x14ac:dyDescent="0.25">
      <c r="A349" s="1">
        <v>348</v>
      </c>
      <c r="B349" s="1">
        <v>6</v>
      </c>
      <c r="C349" s="2" t="s">
        <v>1349</v>
      </c>
      <c r="D349" s="262" t="s">
        <v>384</v>
      </c>
      <c r="E349" s="2" t="s">
        <v>1357</v>
      </c>
      <c r="F349" s="2" t="s">
        <v>953</v>
      </c>
      <c r="G349" s="1" t="s">
        <v>958</v>
      </c>
      <c r="H349" s="2">
        <v>46</v>
      </c>
      <c r="I349" s="259">
        <v>22053</v>
      </c>
      <c r="J349" s="2">
        <v>5</v>
      </c>
      <c r="K349" s="2" t="s">
        <v>959</v>
      </c>
    </row>
    <row r="350" spans="1:11" x14ac:dyDescent="0.25">
      <c r="A350" s="1">
        <v>349</v>
      </c>
      <c r="B350" s="1">
        <v>6</v>
      </c>
      <c r="C350" s="2" t="s">
        <v>1349</v>
      </c>
      <c r="D350" s="262" t="s">
        <v>385</v>
      </c>
      <c r="E350" s="2" t="s">
        <v>1358</v>
      </c>
      <c r="F350" s="2" t="s">
        <v>953</v>
      </c>
      <c r="G350" s="1" t="s">
        <v>954</v>
      </c>
      <c r="H350" s="2">
        <v>62</v>
      </c>
      <c r="I350" s="259">
        <v>53395</v>
      </c>
      <c r="J350" s="2">
        <v>10</v>
      </c>
      <c r="K350" s="2" t="s">
        <v>955</v>
      </c>
    </row>
    <row r="351" spans="1:11" x14ac:dyDescent="0.25">
      <c r="A351" s="1">
        <v>350</v>
      </c>
      <c r="B351" s="1">
        <v>6</v>
      </c>
      <c r="C351" s="2" t="s">
        <v>1349</v>
      </c>
      <c r="D351" s="262" t="s">
        <v>386</v>
      </c>
      <c r="E351" s="2" t="s">
        <v>1359</v>
      </c>
      <c r="F351" s="2" t="s">
        <v>953</v>
      </c>
      <c r="G351" s="1" t="s">
        <v>958</v>
      </c>
      <c r="H351" s="2">
        <v>30</v>
      </c>
      <c r="I351" s="259">
        <v>36012</v>
      </c>
      <c r="J351" s="2">
        <v>6</v>
      </c>
      <c r="K351" s="2" t="s">
        <v>964</v>
      </c>
    </row>
    <row r="352" spans="1:11" x14ac:dyDescent="0.25">
      <c r="A352" s="1">
        <v>351</v>
      </c>
      <c r="B352" s="1">
        <v>6</v>
      </c>
      <c r="C352" s="2" t="s">
        <v>1349</v>
      </c>
      <c r="D352" s="262" t="s">
        <v>387</v>
      </c>
      <c r="E352" s="2" t="s">
        <v>1360</v>
      </c>
      <c r="F352" s="2" t="s">
        <v>953</v>
      </c>
      <c r="G352" s="1" t="s">
        <v>954</v>
      </c>
      <c r="H352" s="2">
        <v>34</v>
      </c>
      <c r="I352" s="259">
        <v>28222</v>
      </c>
      <c r="J352" s="2">
        <v>9</v>
      </c>
      <c r="K352" s="2" t="s">
        <v>977</v>
      </c>
    </row>
    <row r="353" spans="1:11" x14ac:dyDescent="0.25">
      <c r="A353" s="1">
        <v>352</v>
      </c>
      <c r="B353" s="1">
        <v>6</v>
      </c>
      <c r="C353" s="2" t="s">
        <v>1349</v>
      </c>
      <c r="D353" s="262" t="s">
        <v>388</v>
      </c>
      <c r="E353" s="2" t="s">
        <v>1361</v>
      </c>
      <c r="F353" s="2" t="s">
        <v>953</v>
      </c>
      <c r="G353" s="1" t="s">
        <v>958</v>
      </c>
      <c r="H353" s="2">
        <v>30</v>
      </c>
      <c r="I353" s="259">
        <v>24180</v>
      </c>
      <c r="J353" s="2">
        <v>5</v>
      </c>
      <c r="K353" s="2" t="s">
        <v>959</v>
      </c>
    </row>
    <row r="354" spans="1:11" x14ac:dyDescent="0.25">
      <c r="A354" s="1">
        <v>353</v>
      </c>
      <c r="B354" s="1">
        <v>6</v>
      </c>
      <c r="C354" s="2" t="s">
        <v>1362</v>
      </c>
      <c r="D354" s="262" t="s">
        <v>389</v>
      </c>
      <c r="E354" s="2" t="s">
        <v>1363</v>
      </c>
      <c r="F354" s="2" t="s">
        <v>949</v>
      </c>
      <c r="G354" s="1" t="s">
        <v>950</v>
      </c>
      <c r="H354" s="2">
        <v>585</v>
      </c>
      <c r="I354" s="259">
        <v>102599</v>
      </c>
      <c r="J354" s="2">
        <v>18</v>
      </c>
      <c r="K354" s="2" t="s">
        <v>984</v>
      </c>
    </row>
    <row r="355" spans="1:11" x14ac:dyDescent="0.25">
      <c r="A355" s="1">
        <v>354</v>
      </c>
      <c r="B355" s="1">
        <v>6</v>
      </c>
      <c r="C355" s="2" t="s">
        <v>1362</v>
      </c>
      <c r="D355" s="262" t="s">
        <v>390</v>
      </c>
      <c r="E355" s="2" t="s">
        <v>1364</v>
      </c>
      <c r="F355" s="2" t="s">
        <v>953</v>
      </c>
      <c r="G355" s="1" t="s">
        <v>958</v>
      </c>
      <c r="H355" s="2">
        <v>41</v>
      </c>
      <c r="I355" s="259">
        <v>35637</v>
      </c>
      <c r="J355" s="2">
        <v>6</v>
      </c>
      <c r="K355" s="2" t="s">
        <v>964</v>
      </c>
    </row>
    <row r="356" spans="1:11" x14ac:dyDescent="0.25">
      <c r="A356" s="1">
        <v>355</v>
      </c>
      <c r="B356" s="1">
        <v>6</v>
      </c>
      <c r="C356" s="2" t="s">
        <v>1362</v>
      </c>
      <c r="D356" s="262" t="s">
        <v>391</v>
      </c>
      <c r="E356" s="2" t="s">
        <v>1365</v>
      </c>
      <c r="F356" s="2" t="s">
        <v>953</v>
      </c>
      <c r="G356" s="1" t="s">
        <v>958</v>
      </c>
      <c r="H356" s="2">
        <v>40</v>
      </c>
      <c r="I356" s="259">
        <v>30609</v>
      </c>
      <c r="J356" s="2">
        <v>6</v>
      </c>
      <c r="K356" s="2" t="s">
        <v>964</v>
      </c>
    </row>
    <row r="357" spans="1:11" x14ac:dyDescent="0.25">
      <c r="A357" s="1">
        <v>356</v>
      </c>
      <c r="B357" s="1">
        <v>6</v>
      </c>
      <c r="C357" s="2" t="s">
        <v>1362</v>
      </c>
      <c r="D357" s="262" t="s">
        <v>392</v>
      </c>
      <c r="E357" s="2" t="s">
        <v>1366</v>
      </c>
      <c r="F357" s="2" t="s">
        <v>953</v>
      </c>
      <c r="G357" s="1" t="s">
        <v>954</v>
      </c>
      <c r="H357" s="2">
        <v>62</v>
      </c>
      <c r="I357" s="259">
        <v>62227</v>
      </c>
      <c r="J357" s="2">
        <v>10</v>
      </c>
      <c r="K357" s="2" t="s">
        <v>955</v>
      </c>
    </row>
    <row r="358" spans="1:11" x14ac:dyDescent="0.25">
      <c r="A358" s="1">
        <v>357</v>
      </c>
      <c r="B358" s="1">
        <v>6</v>
      </c>
      <c r="C358" s="2" t="s">
        <v>1362</v>
      </c>
      <c r="D358" s="262" t="s">
        <v>393</v>
      </c>
      <c r="E358" s="2" t="s">
        <v>1367</v>
      </c>
      <c r="F358" s="2" t="s">
        <v>953</v>
      </c>
      <c r="G358" s="1" t="s">
        <v>954</v>
      </c>
      <c r="H358" s="2">
        <v>90</v>
      </c>
      <c r="I358" s="259">
        <v>56693</v>
      </c>
      <c r="J358" s="2">
        <v>10</v>
      </c>
      <c r="K358" s="2" t="s">
        <v>955</v>
      </c>
    </row>
    <row r="359" spans="1:11" x14ac:dyDescent="0.25">
      <c r="A359" s="1">
        <v>358</v>
      </c>
      <c r="B359" s="1">
        <v>6</v>
      </c>
      <c r="C359" s="2" t="s">
        <v>1362</v>
      </c>
      <c r="D359" s="262" t="s">
        <v>394</v>
      </c>
      <c r="E359" s="2" t="s">
        <v>1368</v>
      </c>
      <c r="F359" s="2" t="s">
        <v>953</v>
      </c>
      <c r="G359" s="1" t="s">
        <v>958</v>
      </c>
      <c r="H359" s="2">
        <v>52</v>
      </c>
      <c r="I359" s="259">
        <v>32200</v>
      </c>
      <c r="J359" s="2">
        <v>6</v>
      </c>
      <c r="K359" s="2" t="s">
        <v>964</v>
      </c>
    </row>
    <row r="360" spans="1:11" x14ac:dyDescent="0.25">
      <c r="A360" s="1">
        <v>359</v>
      </c>
      <c r="B360" s="1">
        <v>6</v>
      </c>
      <c r="C360" s="2" t="s">
        <v>1362</v>
      </c>
      <c r="D360" s="262" t="s">
        <v>395</v>
      </c>
      <c r="E360" s="2" t="s">
        <v>1369</v>
      </c>
      <c r="F360" s="2" t="s">
        <v>953</v>
      </c>
      <c r="G360" s="1" t="s">
        <v>961</v>
      </c>
      <c r="H360" s="2">
        <v>138</v>
      </c>
      <c r="I360" s="259">
        <v>58457</v>
      </c>
      <c r="J360" s="2">
        <v>13</v>
      </c>
      <c r="K360" s="2" t="s">
        <v>962</v>
      </c>
    </row>
    <row r="361" spans="1:11" x14ac:dyDescent="0.25">
      <c r="A361" s="1">
        <v>360</v>
      </c>
      <c r="B361" s="1">
        <v>6</v>
      </c>
      <c r="C361" s="2" t="s">
        <v>1362</v>
      </c>
      <c r="D361" s="262" t="s">
        <v>396</v>
      </c>
      <c r="E361" s="2" t="s">
        <v>1370</v>
      </c>
      <c r="F361" s="2" t="s">
        <v>953</v>
      </c>
      <c r="G361" s="1" t="s">
        <v>954</v>
      </c>
      <c r="H361" s="2">
        <v>121</v>
      </c>
      <c r="I361" s="259">
        <v>55364</v>
      </c>
      <c r="J361" s="2">
        <v>10</v>
      </c>
      <c r="K361" s="2" t="s">
        <v>955</v>
      </c>
    </row>
    <row r="362" spans="1:11" x14ac:dyDescent="0.25">
      <c r="A362" s="1">
        <v>361</v>
      </c>
      <c r="B362" s="1">
        <v>6</v>
      </c>
      <c r="C362" s="2" t="s">
        <v>1362</v>
      </c>
      <c r="D362" s="262" t="s">
        <v>397</v>
      </c>
      <c r="E362" s="2" t="s">
        <v>1371</v>
      </c>
      <c r="F362" s="2" t="s">
        <v>953</v>
      </c>
      <c r="G362" s="1" t="s">
        <v>958</v>
      </c>
      <c r="H362" s="2">
        <v>52</v>
      </c>
      <c r="I362" s="259">
        <v>28879</v>
      </c>
      <c r="J362" s="2">
        <v>5</v>
      </c>
      <c r="K362" s="2" t="s">
        <v>959</v>
      </c>
    </row>
    <row r="363" spans="1:11" x14ac:dyDescent="0.25">
      <c r="A363" s="1">
        <v>362</v>
      </c>
      <c r="B363" s="1">
        <v>6</v>
      </c>
      <c r="C363" s="2" t="s">
        <v>1362</v>
      </c>
      <c r="D363" s="262" t="s">
        <v>398</v>
      </c>
      <c r="E363" s="2" t="s">
        <v>1372</v>
      </c>
      <c r="F363" s="2" t="s">
        <v>953</v>
      </c>
      <c r="G363" s="1" t="s">
        <v>958</v>
      </c>
      <c r="H363" s="2">
        <v>13</v>
      </c>
      <c r="I363" s="259">
        <v>8632</v>
      </c>
      <c r="J363" s="2">
        <v>5</v>
      </c>
      <c r="K363" s="2" t="s">
        <v>959</v>
      </c>
    </row>
    <row r="364" spans="1:11" x14ac:dyDescent="0.25">
      <c r="A364" s="1">
        <v>363</v>
      </c>
      <c r="B364" s="1">
        <v>6</v>
      </c>
      <c r="C364" s="2" t="s">
        <v>1362</v>
      </c>
      <c r="D364" s="262" t="s">
        <v>399</v>
      </c>
      <c r="E364" s="2" t="s">
        <v>1373</v>
      </c>
      <c r="F364" s="2" t="s">
        <v>953</v>
      </c>
      <c r="G364" s="1" t="s">
        <v>980</v>
      </c>
      <c r="H364" s="2">
        <v>0</v>
      </c>
      <c r="I364" s="259">
        <v>7844</v>
      </c>
      <c r="J364" s="2">
        <v>2</v>
      </c>
      <c r="K364" s="2" t="s">
        <v>981</v>
      </c>
    </row>
    <row r="365" spans="1:11" x14ac:dyDescent="0.25">
      <c r="A365" s="1">
        <v>364</v>
      </c>
      <c r="B365" s="1">
        <v>6</v>
      </c>
      <c r="C365" s="2" t="s">
        <v>1374</v>
      </c>
      <c r="D365" s="262" t="s">
        <v>400</v>
      </c>
      <c r="E365" s="2" t="s">
        <v>1375</v>
      </c>
      <c r="F365" s="2" t="s">
        <v>949</v>
      </c>
      <c r="G365" s="1" t="s">
        <v>950</v>
      </c>
      <c r="H365" s="2">
        <v>850</v>
      </c>
      <c r="I365" s="259">
        <v>0</v>
      </c>
      <c r="J365" s="2">
        <v>19</v>
      </c>
      <c r="K365" s="2" t="s">
        <v>951</v>
      </c>
    </row>
    <row r="366" spans="1:11" x14ac:dyDescent="0.25">
      <c r="A366" s="1">
        <v>365</v>
      </c>
      <c r="B366" s="1">
        <v>6</v>
      </c>
      <c r="C366" s="2" t="s">
        <v>1374</v>
      </c>
      <c r="D366" s="262" t="s">
        <v>401</v>
      </c>
      <c r="E366" s="2" t="s">
        <v>1376</v>
      </c>
      <c r="F366" s="2" t="s">
        <v>953</v>
      </c>
      <c r="G366" s="1" t="s">
        <v>961</v>
      </c>
      <c r="H366" s="2">
        <v>132</v>
      </c>
      <c r="I366" s="259">
        <v>73236</v>
      </c>
      <c r="J366" s="2">
        <v>13</v>
      </c>
      <c r="K366" s="2" t="s">
        <v>962</v>
      </c>
    </row>
    <row r="367" spans="1:11" x14ac:dyDescent="0.25">
      <c r="A367" s="1">
        <v>366</v>
      </c>
      <c r="B367" s="1">
        <v>6</v>
      </c>
      <c r="C367" s="2" t="s">
        <v>1374</v>
      </c>
      <c r="D367" s="262" t="s">
        <v>402</v>
      </c>
      <c r="E367" s="2" t="s">
        <v>1377</v>
      </c>
      <c r="F367" s="2" t="s">
        <v>953</v>
      </c>
      <c r="G367" s="1" t="s">
        <v>958</v>
      </c>
      <c r="H367" s="2">
        <v>30</v>
      </c>
      <c r="I367" s="259">
        <v>17813</v>
      </c>
      <c r="J367" s="2">
        <v>5</v>
      </c>
      <c r="K367" s="2" t="s">
        <v>959</v>
      </c>
    </row>
    <row r="368" spans="1:11" x14ac:dyDescent="0.25">
      <c r="A368" s="1">
        <v>367</v>
      </c>
      <c r="B368" s="1">
        <v>6</v>
      </c>
      <c r="C368" s="2" t="s">
        <v>1374</v>
      </c>
      <c r="D368" s="262" t="s">
        <v>403</v>
      </c>
      <c r="E368" s="2" t="s">
        <v>1378</v>
      </c>
      <c r="F368" s="2" t="s">
        <v>986</v>
      </c>
      <c r="G368" s="1" t="s">
        <v>1013</v>
      </c>
      <c r="H368" s="2">
        <v>250</v>
      </c>
      <c r="I368" s="259">
        <v>161935</v>
      </c>
      <c r="J368" s="2">
        <v>16</v>
      </c>
      <c r="K368" s="2" t="s">
        <v>1052</v>
      </c>
    </row>
    <row r="369" spans="1:11" x14ac:dyDescent="0.25">
      <c r="A369" s="1">
        <v>368</v>
      </c>
      <c r="B369" s="1">
        <v>6</v>
      </c>
      <c r="C369" s="2" t="s">
        <v>1374</v>
      </c>
      <c r="D369" s="262" t="s">
        <v>404</v>
      </c>
      <c r="E369" s="2" t="s">
        <v>1379</v>
      </c>
      <c r="F369" s="2" t="s">
        <v>953</v>
      </c>
      <c r="G369" s="1" t="s">
        <v>958</v>
      </c>
      <c r="H369" s="2">
        <v>23</v>
      </c>
      <c r="I369" s="259">
        <v>15858</v>
      </c>
      <c r="J369" s="2">
        <v>5</v>
      </c>
      <c r="K369" s="2" t="s">
        <v>959</v>
      </c>
    </row>
    <row r="370" spans="1:11" x14ac:dyDescent="0.25">
      <c r="A370" s="1">
        <v>369</v>
      </c>
      <c r="B370" s="1">
        <v>6</v>
      </c>
      <c r="C370" s="2" t="s">
        <v>1374</v>
      </c>
      <c r="D370" s="262" t="s">
        <v>405</v>
      </c>
      <c r="E370" s="2" t="s">
        <v>1380</v>
      </c>
      <c r="F370" s="2" t="s">
        <v>953</v>
      </c>
      <c r="G370" s="1" t="s">
        <v>954</v>
      </c>
      <c r="H370" s="2">
        <v>67</v>
      </c>
      <c r="I370" s="259">
        <v>49237</v>
      </c>
      <c r="J370" s="2">
        <v>9</v>
      </c>
      <c r="K370" s="2" t="s">
        <v>977</v>
      </c>
    </row>
    <row r="371" spans="1:11" x14ac:dyDescent="0.25">
      <c r="A371" s="1">
        <v>370</v>
      </c>
      <c r="B371" s="1">
        <v>6</v>
      </c>
      <c r="C371" s="2" t="s">
        <v>1374</v>
      </c>
      <c r="D371" s="262" t="s">
        <v>406</v>
      </c>
      <c r="E371" s="2" t="s">
        <v>1381</v>
      </c>
      <c r="F371" s="2" t="s">
        <v>953</v>
      </c>
      <c r="G371" s="1" t="s">
        <v>961</v>
      </c>
      <c r="H371" s="2">
        <v>137</v>
      </c>
      <c r="I371" s="259">
        <v>84831</v>
      </c>
      <c r="J371" s="2">
        <v>13</v>
      </c>
      <c r="K371" s="2" t="s">
        <v>962</v>
      </c>
    </row>
    <row r="372" spans="1:11" x14ac:dyDescent="0.25">
      <c r="A372" s="1">
        <v>371</v>
      </c>
      <c r="B372" s="1">
        <v>6</v>
      </c>
      <c r="C372" s="2" t="s">
        <v>1374</v>
      </c>
      <c r="D372" s="262" t="s">
        <v>407</v>
      </c>
      <c r="E372" s="2" t="s">
        <v>1382</v>
      </c>
      <c r="F372" s="2" t="s">
        <v>953</v>
      </c>
      <c r="G372" s="1" t="s">
        <v>961</v>
      </c>
      <c r="H372" s="2">
        <v>113</v>
      </c>
      <c r="I372" s="259">
        <v>128926</v>
      </c>
      <c r="J372" s="2">
        <v>13</v>
      </c>
      <c r="K372" s="2" t="s">
        <v>962</v>
      </c>
    </row>
    <row r="373" spans="1:11" x14ac:dyDescent="0.25">
      <c r="A373" s="1">
        <v>372</v>
      </c>
      <c r="B373" s="1">
        <v>6</v>
      </c>
      <c r="C373" s="2" t="s">
        <v>1374</v>
      </c>
      <c r="D373" s="262" t="s">
        <v>408</v>
      </c>
      <c r="E373" s="2" t="s">
        <v>1383</v>
      </c>
      <c r="F373" s="2" t="s">
        <v>953</v>
      </c>
      <c r="G373" s="1" t="s">
        <v>958</v>
      </c>
      <c r="H373" s="2">
        <v>30</v>
      </c>
      <c r="I373" s="259">
        <v>3504</v>
      </c>
      <c r="J373" s="2">
        <v>5</v>
      </c>
      <c r="K373" s="2" t="s">
        <v>959</v>
      </c>
    </row>
    <row r="374" spans="1:11" x14ac:dyDescent="0.25">
      <c r="A374" s="1">
        <v>373</v>
      </c>
      <c r="B374" s="1">
        <v>6</v>
      </c>
      <c r="C374" s="2" t="s">
        <v>1374</v>
      </c>
      <c r="D374" s="262" t="s">
        <v>409</v>
      </c>
      <c r="E374" s="2" t="s">
        <v>1384</v>
      </c>
      <c r="F374" s="2" t="s">
        <v>953</v>
      </c>
      <c r="G374" s="1" t="s">
        <v>954</v>
      </c>
      <c r="H374" s="2">
        <v>40</v>
      </c>
      <c r="I374" s="259">
        <v>69660</v>
      </c>
      <c r="J374" s="2">
        <v>10</v>
      </c>
      <c r="K374" s="2" t="s">
        <v>955</v>
      </c>
    </row>
    <row r="375" spans="1:11" x14ac:dyDescent="0.25">
      <c r="A375" s="1">
        <v>374</v>
      </c>
      <c r="B375" s="1">
        <v>6</v>
      </c>
      <c r="C375" s="2" t="s">
        <v>1374</v>
      </c>
      <c r="D375" s="262" t="s">
        <v>410</v>
      </c>
      <c r="E375" s="2" t="s">
        <v>1385</v>
      </c>
      <c r="F375" s="2" t="s">
        <v>953</v>
      </c>
      <c r="G375" s="1" t="s">
        <v>958</v>
      </c>
      <c r="H375" s="2">
        <v>60</v>
      </c>
      <c r="I375" s="259">
        <v>38603</v>
      </c>
      <c r="J375" s="2">
        <v>6</v>
      </c>
      <c r="K375" s="2" t="s">
        <v>964</v>
      </c>
    </row>
    <row r="376" spans="1:11" x14ac:dyDescent="0.25">
      <c r="A376" s="1">
        <v>375</v>
      </c>
      <c r="B376" s="1">
        <v>6</v>
      </c>
      <c r="C376" s="2" t="s">
        <v>1374</v>
      </c>
      <c r="D376" s="262" t="s">
        <v>411</v>
      </c>
      <c r="E376" s="2" t="s">
        <v>1386</v>
      </c>
      <c r="F376" s="2" t="s">
        <v>953</v>
      </c>
      <c r="G376" s="1" t="s">
        <v>980</v>
      </c>
      <c r="H376" s="2">
        <v>30</v>
      </c>
      <c r="I376" s="259">
        <v>26674</v>
      </c>
      <c r="J376" s="2">
        <v>4</v>
      </c>
      <c r="K376" s="2" t="s">
        <v>1092</v>
      </c>
    </row>
    <row r="377" spans="1:11" x14ac:dyDescent="0.25">
      <c r="A377" s="1">
        <v>376</v>
      </c>
      <c r="B377" s="1">
        <v>6</v>
      </c>
      <c r="C377" s="2" t="s">
        <v>1387</v>
      </c>
      <c r="D377" s="262" t="s">
        <v>412</v>
      </c>
      <c r="E377" s="2" t="s">
        <v>1388</v>
      </c>
      <c r="F377" s="2" t="s">
        <v>986</v>
      </c>
      <c r="G377" s="1" t="s">
        <v>1013</v>
      </c>
      <c r="H377" s="2">
        <v>356</v>
      </c>
      <c r="I377" s="259">
        <v>68276</v>
      </c>
      <c r="J377" s="2">
        <v>16</v>
      </c>
      <c r="K377" s="2" t="s">
        <v>1052</v>
      </c>
    </row>
    <row r="378" spans="1:11" x14ac:dyDescent="0.25">
      <c r="A378" s="1">
        <v>377</v>
      </c>
      <c r="B378" s="1">
        <v>6</v>
      </c>
      <c r="C378" s="2" t="s">
        <v>1387</v>
      </c>
      <c r="D378" s="262" t="s">
        <v>413</v>
      </c>
      <c r="E378" s="2" t="s">
        <v>1389</v>
      </c>
      <c r="F378" s="2" t="s">
        <v>953</v>
      </c>
      <c r="G378" s="1" t="s">
        <v>958</v>
      </c>
      <c r="H378" s="2">
        <v>37</v>
      </c>
      <c r="I378" s="259">
        <v>16255</v>
      </c>
      <c r="J378" s="2">
        <v>5</v>
      </c>
      <c r="K378" s="2" t="s">
        <v>959</v>
      </c>
    </row>
    <row r="379" spans="1:11" x14ac:dyDescent="0.25">
      <c r="A379" s="1">
        <v>378</v>
      </c>
      <c r="B379" s="1">
        <v>6</v>
      </c>
      <c r="C379" s="2" t="s">
        <v>1387</v>
      </c>
      <c r="D379" s="262" t="s">
        <v>414</v>
      </c>
      <c r="E379" s="2" t="s">
        <v>1390</v>
      </c>
      <c r="F379" s="2" t="s">
        <v>953</v>
      </c>
      <c r="G379" s="1" t="s">
        <v>958</v>
      </c>
      <c r="H379" s="2">
        <v>32</v>
      </c>
      <c r="I379" s="259">
        <v>35556</v>
      </c>
      <c r="J379" s="2">
        <v>6</v>
      </c>
      <c r="K379" s="2" t="s">
        <v>964</v>
      </c>
    </row>
    <row r="380" spans="1:11" x14ac:dyDescent="0.25">
      <c r="A380" s="1">
        <v>379</v>
      </c>
      <c r="B380" s="1">
        <v>6</v>
      </c>
      <c r="C380" s="2" t="s">
        <v>1387</v>
      </c>
      <c r="D380" s="262" t="s">
        <v>415</v>
      </c>
      <c r="E380" s="2" t="s">
        <v>1391</v>
      </c>
      <c r="F380" s="2" t="s">
        <v>953</v>
      </c>
      <c r="G380" s="1" t="s">
        <v>958</v>
      </c>
      <c r="H380" s="2">
        <v>36</v>
      </c>
      <c r="I380" s="259">
        <v>27186</v>
      </c>
      <c r="J380" s="2">
        <v>5</v>
      </c>
      <c r="K380" s="2" t="s">
        <v>959</v>
      </c>
    </row>
    <row r="381" spans="1:11" x14ac:dyDescent="0.25">
      <c r="A381" s="1">
        <v>380</v>
      </c>
      <c r="B381" s="1">
        <v>6</v>
      </c>
      <c r="C381" s="2" t="s">
        <v>1387</v>
      </c>
      <c r="D381" s="262" t="s">
        <v>416</v>
      </c>
      <c r="E381" s="2" t="s">
        <v>1392</v>
      </c>
      <c r="F381" s="2" t="s">
        <v>953</v>
      </c>
      <c r="G381" s="1" t="s">
        <v>958</v>
      </c>
      <c r="H381" s="2">
        <v>30</v>
      </c>
      <c r="I381" s="259">
        <v>15510</v>
      </c>
      <c r="J381" s="2">
        <v>5</v>
      </c>
      <c r="K381" s="2" t="s">
        <v>959</v>
      </c>
    </row>
    <row r="382" spans="1:11" x14ac:dyDescent="0.25">
      <c r="A382" s="1">
        <v>381</v>
      </c>
      <c r="B382" s="1">
        <v>6</v>
      </c>
      <c r="C382" s="2" t="s">
        <v>1387</v>
      </c>
      <c r="D382" s="262" t="s">
        <v>417</v>
      </c>
      <c r="E382" s="2" t="s">
        <v>1393</v>
      </c>
      <c r="F382" s="2" t="s">
        <v>953</v>
      </c>
      <c r="G382" s="1" t="s">
        <v>980</v>
      </c>
      <c r="H382" s="2">
        <v>8</v>
      </c>
      <c r="I382" s="259">
        <v>2023</v>
      </c>
      <c r="J382" s="2">
        <v>2</v>
      </c>
      <c r="K382" s="2" t="s">
        <v>981</v>
      </c>
    </row>
    <row r="383" spans="1:11" x14ac:dyDescent="0.25">
      <c r="A383" s="1">
        <v>382</v>
      </c>
      <c r="B383" s="1">
        <v>6</v>
      </c>
      <c r="C383" s="2" t="s">
        <v>1387</v>
      </c>
      <c r="D383" s="262" t="s">
        <v>418</v>
      </c>
      <c r="E383" s="2" t="s">
        <v>1394</v>
      </c>
      <c r="F383" s="2" t="s">
        <v>953</v>
      </c>
      <c r="G383" s="1" t="s">
        <v>958</v>
      </c>
      <c r="H383" s="2">
        <v>26</v>
      </c>
      <c r="I383" s="259">
        <v>6975</v>
      </c>
      <c r="J383" s="2">
        <v>5</v>
      </c>
      <c r="K383" s="2" t="s">
        <v>959</v>
      </c>
    </row>
    <row r="384" spans="1:11" x14ac:dyDescent="0.25">
      <c r="A384" s="1">
        <v>383</v>
      </c>
      <c r="B384" s="1">
        <v>6</v>
      </c>
      <c r="C384" s="2" t="s">
        <v>1395</v>
      </c>
      <c r="D384" s="262" t="s">
        <v>419</v>
      </c>
      <c r="E384" s="2" t="s">
        <v>1396</v>
      </c>
      <c r="F384" s="2" t="s">
        <v>949</v>
      </c>
      <c r="G384" s="1" t="s">
        <v>950</v>
      </c>
      <c r="H384" s="2">
        <v>482</v>
      </c>
      <c r="I384" s="259">
        <v>74423</v>
      </c>
      <c r="J384" s="2">
        <v>18</v>
      </c>
      <c r="K384" s="2" t="s">
        <v>984</v>
      </c>
    </row>
    <row r="385" spans="1:11" x14ac:dyDescent="0.25">
      <c r="A385" s="1">
        <v>384</v>
      </c>
      <c r="B385" s="1">
        <v>6</v>
      </c>
      <c r="C385" s="2" t="s">
        <v>1395</v>
      </c>
      <c r="D385" s="262" t="s">
        <v>420</v>
      </c>
      <c r="E385" s="2" t="s">
        <v>1397</v>
      </c>
      <c r="F385" s="2" t="s">
        <v>986</v>
      </c>
      <c r="G385" s="1" t="s">
        <v>987</v>
      </c>
      <c r="H385" s="2">
        <v>248</v>
      </c>
      <c r="I385" s="259">
        <v>104419</v>
      </c>
      <c r="J385" s="2">
        <v>15</v>
      </c>
      <c r="K385" s="2" t="s">
        <v>988</v>
      </c>
    </row>
    <row r="386" spans="1:11" x14ac:dyDescent="0.25">
      <c r="A386" s="1">
        <v>385</v>
      </c>
      <c r="B386" s="1">
        <v>6</v>
      </c>
      <c r="C386" s="2" t="s">
        <v>1395</v>
      </c>
      <c r="D386" s="262" t="s">
        <v>421</v>
      </c>
      <c r="E386" s="2" t="s">
        <v>1398</v>
      </c>
      <c r="F386" s="2" t="s">
        <v>953</v>
      </c>
      <c r="G386" s="1" t="s">
        <v>958</v>
      </c>
      <c r="H386" s="2">
        <v>60</v>
      </c>
      <c r="I386" s="259">
        <v>35210</v>
      </c>
      <c r="J386" s="2">
        <v>6</v>
      </c>
      <c r="K386" s="2" t="s">
        <v>964</v>
      </c>
    </row>
    <row r="387" spans="1:11" x14ac:dyDescent="0.25">
      <c r="A387" s="1">
        <v>386</v>
      </c>
      <c r="B387" s="1">
        <v>6</v>
      </c>
      <c r="C387" s="2" t="s">
        <v>1395</v>
      </c>
      <c r="D387" s="262" t="s">
        <v>422</v>
      </c>
      <c r="E387" s="2" t="s">
        <v>1399</v>
      </c>
      <c r="F387" s="2" t="s">
        <v>953</v>
      </c>
      <c r="G387" s="1" t="s">
        <v>958</v>
      </c>
      <c r="H387" s="2">
        <v>33</v>
      </c>
      <c r="I387" s="259">
        <v>20468</v>
      </c>
      <c r="J387" s="2">
        <v>5</v>
      </c>
      <c r="K387" s="2" t="s">
        <v>959</v>
      </c>
    </row>
    <row r="388" spans="1:11" x14ac:dyDescent="0.25">
      <c r="A388" s="1">
        <v>387</v>
      </c>
      <c r="B388" s="1">
        <v>6</v>
      </c>
      <c r="C388" s="2" t="s">
        <v>1395</v>
      </c>
      <c r="D388" s="262" t="s">
        <v>423</v>
      </c>
      <c r="E388" s="2" t="s">
        <v>1400</v>
      </c>
      <c r="F388" s="2" t="s">
        <v>953</v>
      </c>
      <c r="G388" s="1" t="s">
        <v>958</v>
      </c>
      <c r="H388" s="2">
        <v>34</v>
      </c>
      <c r="I388" s="259">
        <v>34611</v>
      </c>
      <c r="J388" s="2">
        <v>6</v>
      </c>
      <c r="K388" s="2" t="s">
        <v>964</v>
      </c>
    </row>
    <row r="389" spans="1:11" x14ac:dyDescent="0.25">
      <c r="A389" s="1">
        <v>388</v>
      </c>
      <c r="B389" s="1">
        <v>6</v>
      </c>
      <c r="C389" s="2" t="s">
        <v>1395</v>
      </c>
      <c r="D389" s="262" t="s">
        <v>424</v>
      </c>
      <c r="E389" s="2" t="s">
        <v>1401</v>
      </c>
      <c r="F389" s="2" t="s">
        <v>953</v>
      </c>
      <c r="G389" s="1" t="s">
        <v>958</v>
      </c>
      <c r="H389" s="2">
        <v>60</v>
      </c>
      <c r="I389" s="259">
        <v>42080</v>
      </c>
      <c r="J389" s="2">
        <v>6</v>
      </c>
      <c r="K389" s="2" t="s">
        <v>964</v>
      </c>
    </row>
    <row r="390" spans="1:11" x14ac:dyDescent="0.25">
      <c r="A390" s="1">
        <v>389</v>
      </c>
      <c r="B390" s="1">
        <v>6</v>
      </c>
      <c r="C390" s="2" t="s">
        <v>1395</v>
      </c>
      <c r="D390" s="262" t="s">
        <v>425</v>
      </c>
      <c r="E390" s="2" t="s">
        <v>1402</v>
      </c>
      <c r="F390" s="2" t="s">
        <v>953</v>
      </c>
      <c r="G390" s="1" t="s">
        <v>958</v>
      </c>
      <c r="H390" s="2">
        <v>30</v>
      </c>
      <c r="I390" s="259">
        <v>14077</v>
      </c>
      <c r="J390" s="2">
        <v>5</v>
      </c>
      <c r="K390" s="2" t="s">
        <v>959</v>
      </c>
    </row>
    <row r="391" spans="1:11" x14ac:dyDescent="0.25">
      <c r="A391" s="1">
        <v>390</v>
      </c>
      <c r="B391" s="1">
        <v>6</v>
      </c>
      <c r="C391" s="2" t="s">
        <v>1403</v>
      </c>
      <c r="D391" s="262" t="s">
        <v>426</v>
      </c>
      <c r="E391" s="2" t="s">
        <v>1404</v>
      </c>
      <c r="F391" s="2" t="s">
        <v>949</v>
      </c>
      <c r="G391" s="1" t="s">
        <v>950</v>
      </c>
      <c r="H391" s="2">
        <v>542</v>
      </c>
      <c r="I391" s="259">
        <v>161067</v>
      </c>
      <c r="J391" s="2">
        <v>18</v>
      </c>
      <c r="K391" s="2" t="s">
        <v>984</v>
      </c>
    </row>
    <row r="392" spans="1:11" x14ac:dyDescent="0.25">
      <c r="A392" s="1">
        <v>391</v>
      </c>
      <c r="B392" s="1">
        <v>6</v>
      </c>
      <c r="C392" s="2" t="s">
        <v>1403</v>
      </c>
      <c r="D392" s="262" t="s">
        <v>427</v>
      </c>
      <c r="E392" s="2" t="s">
        <v>1405</v>
      </c>
      <c r="F392" s="2" t="s">
        <v>986</v>
      </c>
      <c r="G392" s="1" t="s">
        <v>987</v>
      </c>
      <c r="H392" s="2">
        <v>162</v>
      </c>
      <c r="I392" s="259">
        <v>47581</v>
      </c>
      <c r="J392" s="2">
        <v>14</v>
      </c>
      <c r="K392" s="2" t="s">
        <v>1220</v>
      </c>
    </row>
    <row r="393" spans="1:11" x14ac:dyDescent="0.25">
      <c r="A393" s="1">
        <v>392</v>
      </c>
      <c r="B393" s="1">
        <v>6</v>
      </c>
      <c r="C393" s="2" t="s">
        <v>1403</v>
      </c>
      <c r="D393" s="262" t="s">
        <v>428</v>
      </c>
      <c r="E393" s="2" t="s">
        <v>1406</v>
      </c>
      <c r="F393" s="2" t="s">
        <v>953</v>
      </c>
      <c r="G393" s="1" t="s">
        <v>954</v>
      </c>
      <c r="H393" s="2">
        <v>70</v>
      </c>
      <c r="I393" s="259">
        <v>47054</v>
      </c>
      <c r="J393" s="2">
        <v>9</v>
      </c>
      <c r="K393" s="2" t="s">
        <v>977</v>
      </c>
    </row>
    <row r="394" spans="1:11" x14ac:dyDescent="0.25">
      <c r="A394" s="1">
        <v>393</v>
      </c>
      <c r="B394" s="1">
        <v>6</v>
      </c>
      <c r="C394" s="2" t="s">
        <v>1403</v>
      </c>
      <c r="D394" s="262" t="s">
        <v>429</v>
      </c>
      <c r="E394" s="2" t="s">
        <v>1407</v>
      </c>
      <c r="F394" s="2" t="s">
        <v>986</v>
      </c>
      <c r="G394" s="1" t="s">
        <v>987</v>
      </c>
      <c r="H394" s="2">
        <v>212</v>
      </c>
      <c r="I394" s="259">
        <v>98055</v>
      </c>
      <c r="J394" s="2">
        <v>15</v>
      </c>
      <c r="K394" s="2" t="s">
        <v>988</v>
      </c>
    </row>
    <row r="395" spans="1:11" x14ac:dyDescent="0.25">
      <c r="A395" s="1">
        <v>394</v>
      </c>
      <c r="B395" s="1">
        <v>6</v>
      </c>
      <c r="C395" s="2" t="s">
        <v>1403</v>
      </c>
      <c r="D395" s="262" t="s">
        <v>430</v>
      </c>
      <c r="E395" s="2" t="s">
        <v>1408</v>
      </c>
      <c r="F395" s="2" t="s">
        <v>953</v>
      </c>
      <c r="G395" s="1" t="s">
        <v>958</v>
      </c>
      <c r="H395" s="2">
        <v>43</v>
      </c>
      <c r="I395" s="259">
        <v>26163</v>
      </c>
      <c r="J395" s="2">
        <v>5</v>
      </c>
      <c r="K395" s="2" t="s">
        <v>959</v>
      </c>
    </row>
    <row r="396" spans="1:11" x14ac:dyDescent="0.25">
      <c r="A396" s="1">
        <v>395</v>
      </c>
      <c r="B396" s="1">
        <v>6</v>
      </c>
      <c r="C396" s="2" t="s">
        <v>1403</v>
      </c>
      <c r="D396" s="262" t="s">
        <v>431</v>
      </c>
      <c r="E396" s="2" t="s">
        <v>1409</v>
      </c>
      <c r="F396" s="2" t="s">
        <v>953</v>
      </c>
      <c r="G396" s="1" t="s">
        <v>958</v>
      </c>
      <c r="H396" s="2">
        <v>48</v>
      </c>
      <c r="I396" s="259">
        <v>53338</v>
      </c>
      <c r="J396" s="2">
        <v>6</v>
      </c>
      <c r="K396" s="2" t="s">
        <v>964</v>
      </c>
    </row>
    <row r="397" spans="1:11" x14ac:dyDescent="0.25">
      <c r="A397" s="1">
        <v>396</v>
      </c>
      <c r="B397" s="1">
        <v>6</v>
      </c>
      <c r="C397" s="2" t="s">
        <v>1403</v>
      </c>
      <c r="D397" s="262" t="s">
        <v>432</v>
      </c>
      <c r="E397" s="2" t="s">
        <v>1410</v>
      </c>
      <c r="F397" s="2" t="s">
        <v>953</v>
      </c>
      <c r="G397" s="1" t="s">
        <v>958</v>
      </c>
      <c r="H397" s="2">
        <v>67</v>
      </c>
      <c r="I397" s="259">
        <v>43109</v>
      </c>
      <c r="J397" s="2">
        <v>6</v>
      </c>
      <c r="K397" s="2" t="s">
        <v>964</v>
      </c>
    </row>
    <row r="398" spans="1:11" x14ac:dyDescent="0.25">
      <c r="A398" s="1">
        <v>397</v>
      </c>
      <c r="B398" s="1">
        <v>6</v>
      </c>
      <c r="C398" s="2" t="s">
        <v>1403</v>
      </c>
      <c r="D398" s="262" t="s">
        <v>433</v>
      </c>
      <c r="E398" s="2" t="s">
        <v>1411</v>
      </c>
      <c r="F398" s="2" t="s">
        <v>953</v>
      </c>
      <c r="G398" s="1" t="s">
        <v>958</v>
      </c>
      <c r="H398" s="2">
        <v>30</v>
      </c>
      <c r="I398" s="259">
        <v>18613</v>
      </c>
      <c r="J398" s="2">
        <v>5</v>
      </c>
      <c r="K398" s="2" t="s">
        <v>959</v>
      </c>
    </row>
    <row r="399" spans="1:11" x14ac:dyDescent="0.25">
      <c r="A399" s="1">
        <v>398</v>
      </c>
      <c r="B399" s="1">
        <v>6</v>
      </c>
      <c r="C399" s="2" t="s">
        <v>1403</v>
      </c>
      <c r="D399" s="262" t="s">
        <v>434</v>
      </c>
      <c r="E399" s="2" t="s">
        <v>1412</v>
      </c>
      <c r="F399" s="2" t="s">
        <v>953</v>
      </c>
      <c r="G399" s="1" t="s">
        <v>958</v>
      </c>
      <c r="H399" s="2">
        <v>30</v>
      </c>
      <c r="I399" s="259">
        <v>28764</v>
      </c>
      <c r="J399" s="2">
        <v>5</v>
      </c>
      <c r="K399" s="2" t="s">
        <v>959</v>
      </c>
    </row>
    <row r="400" spans="1:11" x14ac:dyDescent="0.25">
      <c r="A400" s="1">
        <v>399</v>
      </c>
      <c r="B400" s="1">
        <v>6</v>
      </c>
      <c r="C400" s="2" t="s">
        <v>1413</v>
      </c>
      <c r="D400" s="262" t="s">
        <v>435</v>
      </c>
      <c r="E400" s="2" t="s">
        <v>1414</v>
      </c>
      <c r="F400" s="2" t="s">
        <v>986</v>
      </c>
      <c r="G400" s="1" t="s">
        <v>950</v>
      </c>
      <c r="H400" s="2">
        <v>415</v>
      </c>
      <c r="I400" s="259">
        <v>295628</v>
      </c>
      <c r="J400" s="2">
        <v>18</v>
      </c>
      <c r="K400" s="2" t="s">
        <v>984</v>
      </c>
    </row>
    <row r="401" spans="1:11" x14ac:dyDescent="0.25">
      <c r="A401" s="1">
        <v>400</v>
      </c>
      <c r="B401" s="1">
        <v>6</v>
      </c>
      <c r="C401" s="2" t="s">
        <v>1413</v>
      </c>
      <c r="D401" s="262" t="s">
        <v>436</v>
      </c>
      <c r="E401" s="2" t="s">
        <v>1415</v>
      </c>
      <c r="F401" s="2" t="s">
        <v>953</v>
      </c>
      <c r="G401" s="1" t="s">
        <v>961</v>
      </c>
      <c r="H401" s="2">
        <v>127</v>
      </c>
      <c r="I401" s="259">
        <v>70740</v>
      </c>
      <c r="J401" s="2">
        <v>13</v>
      </c>
      <c r="K401" s="2" t="s">
        <v>962</v>
      </c>
    </row>
    <row r="402" spans="1:11" x14ac:dyDescent="0.25">
      <c r="A402" s="1">
        <v>401</v>
      </c>
      <c r="B402" s="1">
        <v>6</v>
      </c>
      <c r="C402" s="2" t="s">
        <v>1413</v>
      </c>
      <c r="D402" s="262" t="s">
        <v>437</v>
      </c>
      <c r="E402" s="2" t="s">
        <v>1416</v>
      </c>
      <c r="F402" s="2" t="s">
        <v>986</v>
      </c>
      <c r="G402" s="1" t="s">
        <v>987</v>
      </c>
      <c r="H402" s="2">
        <v>230</v>
      </c>
      <c r="I402" s="259">
        <v>95892</v>
      </c>
      <c r="J402" s="2">
        <v>15</v>
      </c>
      <c r="K402" s="2" t="s">
        <v>988</v>
      </c>
    </row>
    <row r="403" spans="1:11" x14ac:dyDescent="0.25">
      <c r="A403" s="1">
        <v>402</v>
      </c>
      <c r="B403" s="1">
        <v>6</v>
      </c>
      <c r="C403" s="2" t="s">
        <v>1413</v>
      </c>
      <c r="D403" s="262" t="s">
        <v>438</v>
      </c>
      <c r="E403" s="2" t="s">
        <v>1417</v>
      </c>
      <c r="F403" s="2" t="s">
        <v>953</v>
      </c>
      <c r="G403" s="1" t="s">
        <v>954</v>
      </c>
      <c r="H403" s="2">
        <v>74</v>
      </c>
      <c r="I403" s="259">
        <v>60271</v>
      </c>
      <c r="J403" s="2">
        <v>10</v>
      </c>
      <c r="K403" s="2" t="s">
        <v>955</v>
      </c>
    </row>
    <row r="404" spans="1:11" x14ac:dyDescent="0.25">
      <c r="A404" s="1">
        <v>403</v>
      </c>
      <c r="B404" s="1">
        <v>6</v>
      </c>
      <c r="C404" s="2" t="s">
        <v>1413</v>
      </c>
      <c r="D404" s="262" t="s">
        <v>439</v>
      </c>
      <c r="E404" s="2" t="s">
        <v>1418</v>
      </c>
      <c r="F404" s="2" t="s">
        <v>953</v>
      </c>
      <c r="G404" s="1" t="s">
        <v>958</v>
      </c>
      <c r="H404" s="2">
        <v>45</v>
      </c>
      <c r="I404" s="259">
        <v>63083</v>
      </c>
      <c r="J404" s="2">
        <v>7</v>
      </c>
      <c r="K404" s="2" t="s">
        <v>968</v>
      </c>
    </row>
    <row r="405" spans="1:11" x14ac:dyDescent="0.25">
      <c r="A405" s="1">
        <v>404</v>
      </c>
      <c r="B405" s="1">
        <v>6</v>
      </c>
      <c r="C405" s="2" t="s">
        <v>1413</v>
      </c>
      <c r="D405" s="262" t="s">
        <v>440</v>
      </c>
      <c r="E405" s="2" t="s">
        <v>1419</v>
      </c>
      <c r="F405" s="2" t="s">
        <v>953</v>
      </c>
      <c r="G405" s="1" t="s">
        <v>980</v>
      </c>
      <c r="H405" s="2">
        <v>0</v>
      </c>
      <c r="I405" s="259">
        <v>37654</v>
      </c>
      <c r="J405" s="2">
        <v>4</v>
      </c>
      <c r="K405" s="2" t="s">
        <v>1092</v>
      </c>
    </row>
    <row r="406" spans="1:11" x14ac:dyDescent="0.25">
      <c r="A406" s="1">
        <v>405</v>
      </c>
      <c r="B406" s="1">
        <v>6</v>
      </c>
      <c r="C406" s="2" t="s">
        <v>1420</v>
      </c>
      <c r="D406" s="262" t="s">
        <v>441</v>
      </c>
      <c r="E406" s="2" t="s">
        <v>1421</v>
      </c>
      <c r="F406" s="2" t="s">
        <v>986</v>
      </c>
      <c r="G406" s="1" t="s">
        <v>1013</v>
      </c>
      <c r="H406" s="2">
        <v>388</v>
      </c>
      <c r="I406" s="259">
        <v>82167</v>
      </c>
      <c r="J406" s="2">
        <v>16</v>
      </c>
      <c r="K406" s="2" t="s">
        <v>1052</v>
      </c>
    </row>
    <row r="407" spans="1:11" x14ac:dyDescent="0.25">
      <c r="A407" s="1">
        <v>406</v>
      </c>
      <c r="B407" s="1">
        <v>6</v>
      </c>
      <c r="C407" s="2" t="s">
        <v>1420</v>
      </c>
      <c r="D407" s="262" t="s">
        <v>442</v>
      </c>
      <c r="E407" s="2" t="s">
        <v>1422</v>
      </c>
      <c r="F407" s="2" t="s">
        <v>953</v>
      </c>
      <c r="G407" s="1" t="s">
        <v>958</v>
      </c>
      <c r="H407" s="2">
        <v>34</v>
      </c>
      <c r="I407" s="259">
        <v>28723</v>
      </c>
      <c r="J407" s="2">
        <v>5</v>
      </c>
      <c r="K407" s="2" t="s">
        <v>959</v>
      </c>
    </row>
    <row r="408" spans="1:11" x14ac:dyDescent="0.25">
      <c r="A408" s="1">
        <v>407</v>
      </c>
      <c r="B408" s="1">
        <v>6</v>
      </c>
      <c r="C408" s="2" t="s">
        <v>1420</v>
      </c>
      <c r="D408" s="262" t="s">
        <v>443</v>
      </c>
      <c r="E408" s="2" t="s">
        <v>1423</v>
      </c>
      <c r="F408" s="2" t="s">
        <v>953</v>
      </c>
      <c r="G408" s="1" t="s">
        <v>958</v>
      </c>
      <c r="H408" s="2">
        <v>45</v>
      </c>
      <c r="I408" s="259">
        <v>40877</v>
      </c>
      <c r="J408" s="2">
        <v>6</v>
      </c>
      <c r="K408" s="2" t="s">
        <v>964</v>
      </c>
    </row>
    <row r="409" spans="1:11" x14ac:dyDescent="0.25">
      <c r="A409" s="1">
        <v>408</v>
      </c>
      <c r="B409" s="1">
        <v>6</v>
      </c>
      <c r="C409" s="2" t="s">
        <v>1420</v>
      </c>
      <c r="D409" s="262" t="s">
        <v>444</v>
      </c>
      <c r="E409" s="2" t="s">
        <v>1424</v>
      </c>
      <c r="F409" s="2" t="s">
        <v>953</v>
      </c>
      <c r="G409" s="1" t="s">
        <v>958</v>
      </c>
      <c r="H409" s="2">
        <v>85</v>
      </c>
      <c r="I409" s="259">
        <v>47841</v>
      </c>
      <c r="J409" s="2">
        <v>6</v>
      </c>
      <c r="K409" s="2" t="s">
        <v>964</v>
      </c>
    </row>
    <row r="410" spans="1:11" x14ac:dyDescent="0.25">
      <c r="A410" s="1">
        <v>409</v>
      </c>
      <c r="B410" s="1">
        <v>6</v>
      </c>
      <c r="C410" s="2" t="s">
        <v>1420</v>
      </c>
      <c r="D410" s="262" t="s">
        <v>445</v>
      </c>
      <c r="E410" s="2" t="s">
        <v>1425</v>
      </c>
      <c r="F410" s="2" t="s">
        <v>953</v>
      </c>
      <c r="G410" s="1" t="s">
        <v>958</v>
      </c>
      <c r="H410" s="2">
        <v>77</v>
      </c>
      <c r="I410" s="259">
        <v>57008</v>
      </c>
      <c r="J410" s="2">
        <v>6</v>
      </c>
      <c r="K410" s="2" t="s">
        <v>964</v>
      </c>
    </row>
    <row r="411" spans="1:11" x14ac:dyDescent="0.25">
      <c r="A411" s="1">
        <v>410</v>
      </c>
      <c r="B411" s="1">
        <v>6</v>
      </c>
      <c r="C411" s="2" t="s">
        <v>1420</v>
      </c>
      <c r="D411" s="262" t="s">
        <v>446</v>
      </c>
      <c r="E411" s="2" t="s">
        <v>1426</v>
      </c>
      <c r="F411" s="2" t="s">
        <v>986</v>
      </c>
      <c r="G411" s="1" t="s">
        <v>987</v>
      </c>
      <c r="H411" s="2">
        <v>148</v>
      </c>
      <c r="I411" s="259">
        <v>60208</v>
      </c>
      <c r="J411" s="2">
        <v>14</v>
      </c>
      <c r="K411" s="2" t="s">
        <v>1220</v>
      </c>
    </row>
    <row r="412" spans="1:11" x14ac:dyDescent="0.25">
      <c r="A412" s="1">
        <v>411</v>
      </c>
      <c r="B412" s="1">
        <v>6</v>
      </c>
      <c r="C412" s="2" t="s">
        <v>1420</v>
      </c>
      <c r="D412" s="262" t="s">
        <v>447</v>
      </c>
      <c r="E412" s="2" t="s">
        <v>1427</v>
      </c>
      <c r="F412" s="2" t="s">
        <v>953</v>
      </c>
      <c r="G412" s="1" t="s">
        <v>958</v>
      </c>
      <c r="H412" s="2">
        <v>51</v>
      </c>
      <c r="I412" s="259">
        <v>44279</v>
      </c>
      <c r="J412" s="2">
        <v>6</v>
      </c>
      <c r="K412" s="2" t="s">
        <v>964</v>
      </c>
    </row>
    <row r="413" spans="1:11" x14ac:dyDescent="0.25">
      <c r="A413" s="1">
        <v>412</v>
      </c>
      <c r="B413" s="1">
        <v>6</v>
      </c>
      <c r="C413" s="2" t="s">
        <v>1420</v>
      </c>
      <c r="D413" s="262" t="s">
        <v>448</v>
      </c>
      <c r="E413" s="2" t="s">
        <v>1428</v>
      </c>
      <c r="F413" s="2" t="s">
        <v>953</v>
      </c>
      <c r="G413" s="1" t="s">
        <v>980</v>
      </c>
      <c r="H413" s="2">
        <v>10</v>
      </c>
      <c r="I413" s="259">
        <v>27445</v>
      </c>
      <c r="J413" s="2">
        <v>4</v>
      </c>
      <c r="K413" s="2" t="s">
        <v>1092</v>
      </c>
    </row>
    <row r="414" spans="1:11" x14ac:dyDescent="0.25">
      <c r="A414" s="1">
        <v>413</v>
      </c>
      <c r="B414" s="1">
        <v>6</v>
      </c>
      <c r="C414" s="2" t="s">
        <v>1420</v>
      </c>
      <c r="D414" s="262" t="s">
        <v>449</v>
      </c>
      <c r="E414" s="2" t="s">
        <v>1429</v>
      </c>
      <c r="F414" s="2" t="s">
        <v>953</v>
      </c>
      <c r="G414" s="1" t="s">
        <v>980</v>
      </c>
      <c r="H414" s="2">
        <v>10</v>
      </c>
      <c r="I414" s="259">
        <v>19075</v>
      </c>
      <c r="J414" s="2">
        <v>3</v>
      </c>
      <c r="K414" s="2" t="s">
        <v>1029</v>
      </c>
    </row>
    <row r="415" spans="1:11" x14ac:dyDescent="0.25">
      <c r="A415" s="1">
        <v>414</v>
      </c>
      <c r="B415" s="1">
        <v>7</v>
      </c>
      <c r="C415" s="2" t="s">
        <v>1430</v>
      </c>
      <c r="D415" s="262" t="s">
        <v>450</v>
      </c>
      <c r="E415" s="2" t="s">
        <v>1431</v>
      </c>
      <c r="F415" s="2" t="s">
        <v>986</v>
      </c>
      <c r="G415" s="1" t="s">
        <v>1013</v>
      </c>
      <c r="H415" s="2">
        <v>540</v>
      </c>
      <c r="I415" s="259">
        <v>112109</v>
      </c>
      <c r="J415" s="2">
        <v>17</v>
      </c>
      <c r="K415" s="2" t="s">
        <v>1014</v>
      </c>
    </row>
    <row r="416" spans="1:11" x14ac:dyDescent="0.25">
      <c r="A416" s="1">
        <v>415</v>
      </c>
      <c r="B416" s="1">
        <v>7</v>
      </c>
      <c r="C416" s="2" t="s">
        <v>1430</v>
      </c>
      <c r="D416" s="262" t="s">
        <v>451</v>
      </c>
      <c r="E416" s="2" t="s">
        <v>1432</v>
      </c>
      <c r="F416" s="2" t="s">
        <v>953</v>
      </c>
      <c r="G416" s="1" t="s">
        <v>958</v>
      </c>
      <c r="H416" s="2">
        <v>37</v>
      </c>
      <c r="I416" s="259">
        <v>26198</v>
      </c>
      <c r="J416" s="2">
        <v>5</v>
      </c>
      <c r="K416" s="2" t="s">
        <v>959</v>
      </c>
    </row>
    <row r="417" spans="1:11" x14ac:dyDescent="0.25">
      <c r="A417" s="1">
        <v>416</v>
      </c>
      <c r="B417" s="1">
        <v>7</v>
      </c>
      <c r="C417" s="2" t="s">
        <v>1430</v>
      </c>
      <c r="D417" s="262" t="s">
        <v>452</v>
      </c>
      <c r="E417" s="2" t="s">
        <v>1433</v>
      </c>
      <c r="F417" s="2" t="s">
        <v>953</v>
      </c>
      <c r="G417" s="1" t="s">
        <v>954</v>
      </c>
      <c r="H417" s="2">
        <v>124</v>
      </c>
      <c r="I417" s="259">
        <v>48502</v>
      </c>
      <c r="J417" s="2">
        <v>9</v>
      </c>
      <c r="K417" s="2" t="s">
        <v>977</v>
      </c>
    </row>
    <row r="418" spans="1:11" x14ac:dyDescent="0.25">
      <c r="A418" s="1">
        <v>417</v>
      </c>
      <c r="B418" s="1">
        <v>7</v>
      </c>
      <c r="C418" s="2" t="s">
        <v>1430</v>
      </c>
      <c r="D418" s="262" t="s">
        <v>453</v>
      </c>
      <c r="E418" s="2" t="s">
        <v>1434</v>
      </c>
      <c r="F418" s="2" t="s">
        <v>953</v>
      </c>
      <c r="G418" s="1" t="s">
        <v>958</v>
      </c>
      <c r="H418" s="2">
        <v>30</v>
      </c>
      <c r="I418" s="259">
        <v>12142</v>
      </c>
      <c r="J418" s="2">
        <v>5</v>
      </c>
      <c r="K418" s="2" t="s">
        <v>959</v>
      </c>
    </row>
    <row r="419" spans="1:11" x14ac:dyDescent="0.25">
      <c r="A419" s="1">
        <v>418</v>
      </c>
      <c r="B419" s="1">
        <v>7</v>
      </c>
      <c r="C419" s="2" t="s">
        <v>1430</v>
      </c>
      <c r="D419" s="262" t="s">
        <v>454</v>
      </c>
      <c r="E419" s="2" t="s">
        <v>1435</v>
      </c>
      <c r="F419" s="2" t="s">
        <v>953</v>
      </c>
      <c r="G419" s="1" t="s">
        <v>958</v>
      </c>
      <c r="H419" s="2">
        <v>84</v>
      </c>
      <c r="I419" s="259">
        <v>24651</v>
      </c>
      <c r="J419" s="2">
        <v>5</v>
      </c>
      <c r="K419" s="2" t="s">
        <v>959</v>
      </c>
    </row>
    <row r="420" spans="1:11" x14ac:dyDescent="0.25">
      <c r="A420" s="1">
        <v>419</v>
      </c>
      <c r="B420" s="1">
        <v>7</v>
      </c>
      <c r="C420" s="2" t="s">
        <v>1430</v>
      </c>
      <c r="D420" s="262" t="s">
        <v>455</v>
      </c>
      <c r="E420" s="2" t="s">
        <v>1436</v>
      </c>
      <c r="F420" s="2" t="s">
        <v>953</v>
      </c>
      <c r="G420" s="1" t="s">
        <v>961</v>
      </c>
      <c r="H420" s="2">
        <v>120</v>
      </c>
      <c r="I420" s="259">
        <v>90768</v>
      </c>
      <c r="J420" s="2">
        <v>13</v>
      </c>
      <c r="K420" s="2" t="s">
        <v>962</v>
      </c>
    </row>
    <row r="421" spans="1:11" x14ac:dyDescent="0.25">
      <c r="A421" s="1">
        <v>420</v>
      </c>
      <c r="B421" s="1">
        <v>7</v>
      </c>
      <c r="C421" s="2" t="s">
        <v>1430</v>
      </c>
      <c r="D421" s="262" t="s">
        <v>456</v>
      </c>
      <c r="E421" s="2" t="s">
        <v>1437</v>
      </c>
      <c r="F421" s="2" t="s">
        <v>953</v>
      </c>
      <c r="G421" s="1" t="s">
        <v>958</v>
      </c>
      <c r="H421" s="2">
        <v>56</v>
      </c>
      <c r="I421" s="259">
        <v>36736</v>
      </c>
      <c r="J421" s="2">
        <v>6</v>
      </c>
      <c r="K421" s="2" t="s">
        <v>964</v>
      </c>
    </row>
    <row r="422" spans="1:11" x14ac:dyDescent="0.25">
      <c r="A422" s="1">
        <v>421</v>
      </c>
      <c r="B422" s="1">
        <v>7</v>
      </c>
      <c r="C422" s="2" t="s">
        <v>1430</v>
      </c>
      <c r="D422" s="262" t="s">
        <v>457</v>
      </c>
      <c r="E422" s="2" t="s">
        <v>1438</v>
      </c>
      <c r="F422" s="2" t="s">
        <v>953</v>
      </c>
      <c r="G422" s="1" t="s">
        <v>958</v>
      </c>
      <c r="H422" s="2">
        <v>30</v>
      </c>
      <c r="I422" s="259">
        <v>27145</v>
      </c>
      <c r="J422" s="2">
        <v>5</v>
      </c>
      <c r="K422" s="2" t="s">
        <v>959</v>
      </c>
    </row>
    <row r="423" spans="1:11" x14ac:dyDescent="0.25">
      <c r="A423" s="1">
        <v>422</v>
      </c>
      <c r="B423" s="1">
        <v>7</v>
      </c>
      <c r="C423" s="2" t="s">
        <v>1430</v>
      </c>
      <c r="D423" s="262" t="s">
        <v>458</v>
      </c>
      <c r="E423" s="2" t="s">
        <v>1439</v>
      </c>
      <c r="F423" s="2" t="s">
        <v>953</v>
      </c>
      <c r="G423" s="1" t="s">
        <v>958</v>
      </c>
      <c r="H423" s="2">
        <v>71</v>
      </c>
      <c r="I423" s="259">
        <v>39257</v>
      </c>
      <c r="J423" s="2">
        <v>6</v>
      </c>
      <c r="K423" s="2" t="s">
        <v>964</v>
      </c>
    </row>
    <row r="424" spans="1:11" x14ac:dyDescent="0.25">
      <c r="A424" s="1">
        <v>423</v>
      </c>
      <c r="B424" s="1">
        <v>7</v>
      </c>
      <c r="C424" s="2" t="s">
        <v>1430</v>
      </c>
      <c r="D424" s="262" t="s">
        <v>459</v>
      </c>
      <c r="E424" s="2" t="s">
        <v>1440</v>
      </c>
      <c r="F424" s="2" t="s">
        <v>953</v>
      </c>
      <c r="G424" s="1" t="s">
        <v>958</v>
      </c>
      <c r="H424" s="2">
        <v>34</v>
      </c>
      <c r="I424" s="259">
        <v>29096</v>
      </c>
      <c r="J424" s="2">
        <v>5</v>
      </c>
      <c r="K424" s="2" t="s">
        <v>959</v>
      </c>
    </row>
    <row r="425" spans="1:11" x14ac:dyDescent="0.25">
      <c r="A425" s="1">
        <v>424</v>
      </c>
      <c r="B425" s="1">
        <v>7</v>
      </c>
      <c r="C425" s="2" t="s">
        <v>1430</v>
      </c>
      <c r="D425" s="262" t="s">
        <v>460</v>
      </c>
      <c r="E425" s="2" t="s">
        <v>1441</v>
      </c>
      <c r="F425" s="2" t="s">
        <v>953</v>
      </c>
      <c r="G425" s="1" t="s">
        <v>958</v>
      </c>
      <c r="H425" s="2">
        <v>73</v>
      </c>
      <c r="I425" s="259">
        <v>51187</v>
      </c>
      <c r="J425" s="2">
        <v>6</v>
      </c>
      <c r="K425" s="2" t="s">
        <v>964</v>
      </c>
    </row>
    <row r="426" spans="1:11" x14ac:dyDescent="0.25">
      <c r="A426" s="1">
        <v>425</v>
      </c>
      <c r="B426" s="1">
        <v>7</v>
      </c>
      <c r="C426" s="2" t="s">
        <v>1430</v>
      </c>
      <c r="D426" s="262" t="s">
        <v>461</v>
      </c>
      <c r="E426" s="2" t="s">
        <v>1442</v>
      </c>
      <c r="F426" s="2" t="s">
        <v>953</v>
      </c>
      <c r="G426" s="1" t="s">
        <v>961</v>
      </c>
      <c r="H426" s="2">
        <v>60</v>
      </c>
      <c r="I426" s="259">
        <v>50901</v>
      </c>
      <c r="J426" s="2">
        <v>12</v>
      </c>
      <c r="K426" s="2" t="s">
        <v>966</v>
      </c>
    </row>
    <row r="427" spans="1:11" x14ac:dyDescent="0.25">
      <c r="A427" s="1">
        <v>426</v>
      </c>
      <c r="B427" s="1">
        <v>7</v>
      </c>
      <c r="C427" s="2" t="s">
        <v>1430</v>
      </c>
      <c r="D427" s="262" t="s">
        <v>462</v>
      </c>
      <c r="E427" s="2" t="s">
        <v>1443</v>
      </c>
      <c r="F427" s="2" t="s">
        <v>953</v>
      </c>
      <c r="G427" s="1" t="s">
        <v>958</v>
      </c>
      <c r="H427" s="2">
        <v>34</v>
      </c>
      <c r="I427" s="259">
        <v>21820</v>
      </c>
      <c r="J427" s="2">
        <v>5</v>
      </c>
      <c r="K427" s="2" t="s">
        <v>959</v>
      </c>
    </row>
    <row r="428" spans="1:11" x14ac:dyDescent="0.25">
      <c r="A428" s="1">
        <v>427</v>
      </c>
      <c r="B428" s="1">
        <v>7</v>
      </c>
      <c r="C428" s="2" t="s">
        <v>1430</v>
      </c>
      <c r="D428" s="262" t="s">
        <v>463</v>
      </c>
      <c r="E428" s="2" t="s">
        <v>1444</v>
      </c>
      <c r="F428" s="2" t="s">
        <v>953</v>
      </c>
      <c r="G428" s="1" t="s">
        <v>961</v>
      </c>
      <c r="H428" s="2">
        <v>163</v>
      </c>
      <c r="I428" s="259">
        <v>71928</v>
      </c>
      <c r="J428" s="2">
        <v>13</v>
      </c>
      <c r="K428" s="2" t="s">
        <v>962</v>
      </c>
    </row>
    <row r="429" spans="1:11" x14ac:dyDescent="0.25">
      <c r="A429" s="1">
        <v>428</v>
      </c>
      <c r="B429" s="1">
        <v>7</v>
      </c>
      <c r="C429" s="2" t="s">
        <v>1430</v>
      </c>
      <c r="D429" s="262" t="s">
        <v>464</v>
      </c>
      <c r="E429" s="2" t="s">
        <v>1445</v>
      </c>
      <c r="F429" s="2" t="s">
        <v>953</v>
      </c>
      <c r="G429" s="1" t="s">
        <v>980</v>
      </c>
      <c r="H429" s="2">
        <v>0</v>
      </c>
      <c r="I429" s="259">
        <v>21326</v>
      </c>
      <c r="J429" s="2">
        <v>3</v>
      </c>
      <c r="K429" s="2" t="s">
        <v>1029</v>
      </c>
    </row>
    <row r="430" spans="1:11" x14ac:dyDescent="0.25">
      <c r="A430" s="1">
        <v>429</v>
      </c>
      <c r="B430" s="1">
        <v>7</v>
      </c>
      <c r="C430" s="2" t="s">
        <v>1430</v>
      </c>
      <c r="D430" s="262" t="s">
        <v>465</v>
      </c>
      <c r="E430" s="2" t="s">
        <v>1446</v>
      </c>
      <c r="F430" s="2" t="s">
        <v>953</v>
      </c>
      <c r="G430" s="1" t="s">
        <v>980</v>
      </c>
      <c r="H430" s="2">
        <v>0</v>
      </c>
      <c r="I430" s="259">
        <v>18983</v>
      </c>
      <c r="J430" s="2">
        <v>3</v>
      </c>
      <c r="K430" s="2" t="s">
        <v>1029</v>
      </c>
    </row>
    <row r="431" spans="1:11" x14ac:dyDescent="0.25">
      <c r="A431" s="1">
        <v>430</v>
      </c>
      <c r="B431" s="1">
        <v>7</v>
      </c>
      <c r="C431" s="2" t="s">
        <v>1430</v>
      </c>
      <c r="D431" s="262" t="s">
        <v>466</v>
      </c>
      <c r="E431" s="2" t="s">
        <v>1447</v>
      </c>
      <c r="F431" s="2" t="s">
        <v>953</v>
      </c>
      <c r="G431" s="1" t="s">
        <v>980</v>
      </c>
      <c r="H431" s="2">
        <v>0</v>
      </c>
      <c r="I431" s="259">
        <v>13822</v>
      </c>
      <c r="J431" s="2">
        <v>2</v>
      </c>
      <c r="K431" s="2" t="s">
        <v>981</v>
      </c>
    </row>
    <row r="432" spans="1:11" x14ac:dyDescent="0.25">
      <c r="A432" s="1">
        <v>431</v>
      </c>
      <c r="B432" s="1">
        <v>7</v>
      </c>
      <c r="C432" s="2" t="s">
        <v>1430</v>
      </c>
      <c r="D432" s="262" t="s">
        <v>467</v>
      </c>
      <c r="E432" s="2" t="s">
        <v>1448</v>
      </c>
      <c r="F432" s="2" t="s">
        <v>953</v>
      </c>
      <c r="G432" s="1" t="s">
        <v>980</v>
      </c>
      <c r="H432" s="2">
        <v>0</v>
      </c>
      <c r="I432" s="259">
        <v>20100</v>
      </c>
      <c r="J432" s="2">
        <v>3</v>
      </c>
      <c r="K432" s="2" t="s">
        <v>1029</v>
      </c>
    </row>
    <row r="433" spans="1:11" x14ac:dyDescent="0.25">
      <c r="A433" s="1">
        <v>432</v>
      </c>
      <c r="B433" s="1">
        <v>7</v>
      </c>
      <c r="C433" s="2" t="s">
        <v>1449</v>
      </c>
      <c r="D433" s="262" t="s">
        <v>468</v>
      </c>
      <c r="E433" s="2" t="s">
        <v>1450</v>
      </c>
      <c r="F433" s="2" t="s">
        <v>949</v>
      </c>
      <c r="G433" s="1" t="s">
        <v>950</v>
      </c>
      <c r="H433" s="2">
        <v>867</v>
      </c>
      <c r="I433" s="259">
        <v>252851</v>
      </c>
      <c r="J433" s="2">
        <v>19</v>
      </c>
      <c r="K433" s="2" t="s">
        <v>951</v>
      </c>
    </row>
    <row r="434" spans="1:11" x14ac:dyDescent="0.25">
      <c r="A434" s="1">
        <v>433</v>
      </c>
      <c r="B434" s="1">
        <v>7</v>
      </c>
      <c r="C434" s="2" t="s">
        <v>1449</v>
      </c>
      <c r="D434" s="262" t="s">
        <v>469</v>
      </c>
      <c r="E434" s="2" t="s">
        <v>1451</v>
      </c>
      <c r="F434" s="2" t="s">
        <v>953</v>
      </c>
      <c r="G434" s="1" t="s">
        <v>958</v>
      </c>
      <c r="H434" s="2">
        <v>30</v>
      </c>
      <c r="I434" s="259">
        <v>40205</v>
      </c>
      <c r="J434" s="2">
        <v>6</v>
      </c>
      <c r="K434" s="2" t="s">
        <v>964</v>
      </c>
    </row>
    <row r="435" spans="1:11" x14ac:dyDescent="0.25">
      <c r="A435" s="1">
        <v>434</v>
      </c>
      <c r="B435" s="1">
        <v>7</v>
      </c>
      <c r="C435" s="2" t="s">
        <v>1449</v>
      </c>
      <c r="D435" s="262" t="s">
        <v>470</v>
      </c>
      <c r="E435" s="2" t="s">
        <v>1452</v>
      </c>
      <c r="F435" s="2" t="s">
        <v>953</v>
      </c>
      <c r="G435" s="1" t="s">
        <v>958</v>
      </c>
      <c r="H435" s="2">
        <v>30</v>
      </c>
      <c r="I435" s="259">
        <v>25460</v>
      </c>
      <c r="J435" s="2">
        <v>5</v>
      </c>
      <c r="K435" s="2" t="s">
        <v>959</v>
      </c>
    </row>
    <row r="436" spans="1:11" x14ac:dyDescent="0.25">
      <c r="A436" s="1">
        <v>435</v>
      </c>
      <c r="B436" s="1">
        <v>7</v>
      </c>
      <c r="C436" s="2" t="s">
        <v>1449</v>
      </c>
      <c r="D436" s="262" t="s">
        <v>471</v>
      </c>
      <c r="E436" s="2" t="s">
        <v>1453</v>
      </c>
      <c r="F436" s="2" t="s">
        <v>953</v>
      </c>
      <c r="G436" s="1" t="s">
        <v>954</v>
      </c>
      <c r="H436" s="2">
        <v>92</v>
      </c>
      <c r="I436" s="259">
        <v>68837</v>
      </c>
      <c r="J436" s="2">
        <v>10</v>
      </c>
      <c r="K436" s="2" t="s">
        <v>955</v>
      </c>
    </row>
    <row r="437" spans="1:11" x14ac:dyDescent="0.25">
      <c r="A437" s="1">
        <v>436</v>
      </c>
      <c r="B437" s="1">
        <v>7</v>
      </c>
      <c r="C437" s="2" t="s">
        <v>1449</v>
      </c>
      <c r="D437" s="262" t="s">
        <v>472</v>
      </c>
      <c r="E437" s="2" t="s">
        <v>1454</v>
      </c>
      <c r="F437" s="2" t="s">
        <v>986</v>
      </c>
      <c r="G437" s="1" t="s">
        <v>987</v>
      </c>
      <c r="H437" s="2">
        <v>224</v>
      </c>
      <c r="I437" s="259">
        <v>94120</v>
      </c>
      <c r="J437" s="2">
        <v>15</v>
      </c>
      <c r="K437" s="2" t="s">
        <v>988</v>
      </c>
    </row>
    <row r="438" spans="1:11" x14ac:dyDescent="0.25">
      <c r="A438" s="1">
        <v>437</v>
      </c>
      <c r="B438" s="1">
        <v>7</v>
      </c>
      <c r="C438" s="2" t="s">
        <v>1449</v>
      </c>
      <c r="D438" s="262" t="s">
        <v>473</v>
      </c>
      <c r="E438" s="2" t="s">
        <v>1455</v>
      </c>
      <c r="F438" s="2" t="s">
        <v>953</v>
      </c>
      <c r="G438" s="1" t="s">
        <v>958</v>
      </c>
      <c r="H438" s="2">
        <v>60</v>
      </c>
      <c r="I438" s="259">
        <v>59238</v>
      </c>
      <c r="J438" s="2">
        <v>6</v>
      </c>
      <c r="K438" s="2" t="s">
        <v>964</v>
      </c>
    </row>
    <row r="439" spans="1:11" x14ac:dyDescent="0.25">
      <c r="A439" s="1">
        <v>438</v>
      </c>
      <c r="B439" s="1">
        <v>7</v>
      </c>
      <c r="C439" s="2" t="s">
        <v>1449</v>
      </c>
      <c r="D439" s="262" t="s">
        <v>474</v>
      </c>
      <c r="E439" s="2" t="s">
        <v>1456</v>
      </c>
      <c r="F439" s="2" t="s">
        <v>953</v>
      </c>
      <c r="G439" s="1" t="s">
        <v>954</v>
      </c>
      <c r="H439" s="2">
        <v>120</v>
      </c>
      <c r="I439" s="259">
        <v>82148</v>
      </c>
      <c r="J439" s="2">
        <v>10</v>
      </c>
      <c r="K439" s="2" t="s">
        <v>955</v>
      </c>
    </row>
    <row r="440" spans="1:11" x14ac:dyDescent="0.25">
      <c r="A440" s="1">
        <v>439</v>
      </c>
      <c r="B440" s="1">
        <v>7</v>
      </c>
      <c r="C440" s="2" t="s">
        <v>1449</v>
      </c>
      <c r="D440" s="262" t="s">
        <v>475</v>
      </c>
      <c r="E440" s="2" t="s">
        <v>1457</v>
      </c>
      <c r="F440" s="2" t="s">
        <v>953</v>
      </c>
      <c r="G440" s="1" t="s">
        <v>958</v>
      </c>
      <c r="H440" s="2">
        <v>47</v>
      </c>
      <c r="I440" s="259">
        <v>32079</v>
      </c>
      <c r="J440" s="2">
        <v>6</v>
      </c>
      <c r="K440" s="2" t="s">
        <v>964</v>
      </c>
    </row>
    <row r="441" spans="1:11" x14ac:dyDescent="0.25">
      <c r="A441" s="1">
        <v>440</v>
      </c>
      <c r="B441" s="1">
        <v>7</v>
      </c>
      <c r="C441" s="2" t="s">
        <v>1449</v>
      </c>
      <c r="D441" s="262" t="s">
        <v>476</v>
      </c>
      <c r="E441" s="2" t="s">
        <v>1458</v>
      </c>
      <c r="F441" s="2" t="s">
        <v>953</v>
      </c>
      <c r="G441" s="1" t="s">
        <v>961</v>
      </c>
      <c r="H441" s="2">
        <v>120</v>
      </c>
      <c r="I441" s="259">
        <v>72203</v>
      </c>
      <c r="J441" s="2">
        <v>13</v>
      </c>
      <c r="K441" s="2" t="s">
        <v>962</v>
      </c>
    </row>
    <row r="442" spans="1:11" x14ac:dyDescent="0.25">
      <c r="A442" s="1">
        <v>441</v>
      </c>
      <c r="B442" s="1">
        <v>7</v>
      </c>
      <c r="C442" s="2" t="s">
        <v>1449</v>
      </c>
      <c r="D442" s="262" t="s">
        <v>477</v>
      </c>
      <c r="E442" s="2" t="s">
        <v>1459</v>
      </c>
      <c r="F442" s="2" t="s">
        <v>953</v>
      </c>
      <c r="G442" s="1" t="s">
        <v>958</v>
      </c>
      <c r="H442" s="2">
        <v>30</v>
      </c>
      <c r="I442" s="259">
        <v>14907</v>
      </c>
      <c r="J442" s="2">
        <v>5</v>
      </c>
      <c r="K442" s="2" t="s">
        <v>959</v>
      </c>
    </row>
    <row r="443" spans="1:11" x14ac:dyDescent="0.25">
      <c r="A443" s="1">
        <v>442</v>
      </c>
      <c r="B443" s="1">
        <v>7</v>
      </c>
      <c r="C443" s="2" t="s">
        <v>1449</v>
      </c>
      <c r="D443" s="262" t="s">
        <v>478</v>
      </c>
      <c r="E443" s="2" t="s">
        <v>1460</v>
      </c>
      <c r="F443" s="2" t="s">
        <v>953</v>
      </c>
      <c r="G443" s="1" t="s">
        <v>961</v>
      </c>
      <c r="H443" s="2">
        <v>67</v>
      </c>
      <c r="I443" s="259">
        <v>62630</v>
      </c>
      <c r="J443" s="2">
        <v>12</v>
      </c>
      <c r="K443" s="2" t="s">
        <v>966</v>
      </c>
    </row>
    <row r="444" spans="1:11" x14ac:dyDescent="0.25">
      <c r="A444" s="1">
        <v>443</v>
      </c>
      <c r="B444" s="1">
        <v>7</v>
      </c>
      <c r="C444" s="2" t="s">
        <v>1449</v>
      </c>
      <c r="D444" s="262" t="s">
        <v>479</v>
      </c>
      <c r="E444" s="2" t="s">
        <v>1461</v>
      </c>
      <c r="F444" s="2" t="s">
        <v>953</v>
      </c>
      <c r="G444" s="1" t="s">
        <v>958</v>
      </c>
      <c r="H444" s="2">
        <v>35</v>
      </c>
      <c r="I444" s="259">
        <v>21937</v>
      </c>
      <c r="J444" s="2">
        <v>5</v>
      </c>
      <c r="K444" s="2" t="s">
        <v>959</v>
      </c>
    </row>
    <row r="445" spans="1:11" x14ac:dyDescent="0.25">
      <c r="A445" s="1">
        <v>444</v>
      </c>
      <c r="B445" s="1">
        <v>7</v>
      </c>
      <c r="C445" s="2" t="s">
        <v>1449</v>
      </c>
      <c r="D445" s="262" t="s">
        <v>480</v>
      </c>
      <c r="E445" s="2" t="s">
        <v>1462</v>
      </c>
      <c r="F445" s="2" t="s">
        <v>953</v>
      </c>
      <c r="G445" s="1" t="s">
        <v>958</v>
      </c>
      <c r="H445" s="2">
        <v>30</v>
      </c>
      <c r="I445" s="259">
        <v>29105</v>
      </c>
      <c r="J445" s="2">
        <v>5</v>
      </c>
      <c r="K445" s="2" t="s">
        <v>959</v>
      </c>
    </row>
    <row r="446" spans="1:11" x14ac:dyDescent="0.25">
      <c r="A446" s="1">
        <v>445</v>
      </c>
      <c r="B446" s="1">
        <v>7</v>
      </c>
      <c r="C446" s="2" t="s">
        <v>1449</v>
      </c>
      <c r="D446" s="262" t="s">
        <v>481</v>
      </c>
      <c r="E446" s="2" t="s">
        <v>1463</v>
      </c>
      <c r="F446" s="2" t="s">
        <v>953</v>
      </c>
      <c r="G446" s="1" t="s">
        <v>958</v>
      </c>
      <c r="H446" s="2">
        <v>45</v>
      </c>
      <c r="I446" s="259">
        <v>57097</v>
      </c>
      <c r="J446" s="2">
        <v>6</v>
      </c>
      <c r="K446" s="2" t="s">
        <v>964</v>
      </c>
    </row>
    <row r="447" spans="1:11" x14ac:dyDescent="0.25">
      <c r="A447" s="1">
        <v>446</v>
      </c>
      <c r="B447" s="1">
        <v>7</v>
      </c>
      <c r="C447" s="2" t="s">
        <v>1449</v>
      </c>
      <c r="D447" s="262" t="s">
        <v>482</v>
      </c>
      <c r="E447" s="2" t="s">
        <v>1464</v>
      </c>
      <c r="F447" s="2" t="s">
        <v>953</v>
      </c>
      <c r="G447" s="1" t="s">
        <v>954</v>
      </c>
      <c r="H447" s="2">
        <v>98</v>
      </c>
      <c r="I447" s="259">
        <v>52702</v>
      </c>
      <c r="J447" s="2">
        <v>10</v>
      </c>
      <c r="K447" s="2" t="s">
        <v>955</v>
      </c>
    </row>
    <row r="448" spans="1:11" x14ac:dyDescent="0.25">
      <c r="A448" s="1">
        <v>447</v>
      </c>
      <c r="B448" s="1">
        <v>7</v>
      </c>
      <c r="C448" s="2" t="s">
        <v>1449</v>
      </c>
      <c r="D448" s="262" t="s">
        <v>483</v>
      </c>
      <c r="E448" s="2" t="s">
        <v>1465</v>
      </c>
      <c r="F448" s="2" t="s">
        <v>953</v>
      </c>
      <c r="G448" s="1" t="s">
        <v>954</v>
      </c>
      <c r="H448" s="2">
        <v>74</v>
      </c>
      <c r="I448" s="259">
        <v>51522</v>
      </c>
      <c r="J448" s="2">
        <v>10</v>
      </c>
      <c r="K448" s="2" t="s">
        <v>955</v>
      </c>
    </row>
    <row r="449" spans="1:11" x14ac:dyDescent="0.25">
      <c r="A449" s="1">
        <v>448</v>
      </c>
      <c r="B449" s="1">
        <v>7</v>
      </c>
      <c r="C449" s="2" t="s">
        <v>1449</v>
      </c>
      <c r="D449" s="262" t="s">
        <v>484</v>
      </c>
      <c r="E449" s="2" t="s">
        <v>1466</v>
      </c>
      <c r="F449" s="2" t="s">
        <v>953</v>
      </c>
      <c r="G449" s="1" t="s">
        <v>958</v>
      </c>
      <c r="H449" s="2">
        <v>35</v>
      </c>
      <c r="I449" s="259">
        <v>33345</v>
      </c>
      <c r="J449" s="2">
        <v>6</v>
      </c>
      <c r="K449" s="2" t="s">
        <v>964</v>
      </c>
    </row>
    <row r="450" spans="1:11" x14ac:dyDescent="0.25">
      <c r="A450" s="1">
        <v>449</v>
      </c>
      <c r="B450" s="1">
        <v>7</v>
      </c>
      <c r="C450" s="2" t="s">
        <v>1449</v>
      </c>
      <c r="D450" s="262" t="s">
        <v>485</v>
      </c>
      <c r="E450" s="2" t="s">
        <v>1467</v>
      </c>
      <c r="F450" s="2" t="s">
        <v>953</v>
      </c>
      <c r="G450" s="1" t="s">
        <v>958</v>
      </c>
      <c r="H450" s="2">
        <v>45</v>
      </c>
      <c r="I450" s="259">
        <v>29644</v>
      </c>
      <c r="J450" s="2">
        <v>5</v>
      </c>
      <c r="K450" s="2" t="s">
        <v>959</v>
      </c>
    </row>
    <row r="451" spans="1:11" x14ac:dyDescent="0.25">
      <c r="A451" s="1">
        <v>450</v>
      </c>
      <c r="B451" s="1">
        <v>7</v>
      </c>
      <c r="C451" s="2" t="s">
        <v>1449</v>
      </c>
      <c r="D451" s="262" t="s">
        <v>486</v>
      </c>
      <c r="E451" s="2" t="s">
        <v>1468</v>
      </c>
      <c r="F451" s="2" t="s">
        <v>953</v>
      </c>
      <c r="G451" s="1" t="s">
        <v>958</v>
      </c>
      <c r="H451" s="2">
        <v>33</v>
      </c>
      <c r="I451" s="259">
        <v>17956</v>
      </c>
      <c r="J451" s="2">
        <v>5</v>
      </c>
      <c r="K451" s="2" t="s">
        <v>959</v>
      </c>
    </row>
    <row r="452" spans="1:11" x14ac:dyDescent="0.25">
      <c r="A452" s="1">
        <v>451</v>
      </c>
      <c r="B452" s="1">
        <v>7</v>
      </c>
      <c r="C452" s="2" t="s">
        <v>1449</v>
      </c>
      <c r="D452" s="262" t="s">
        <v>487</v>
      </c>
      <c r="E452" s="2" t="s">
        <v>1469</v>
      </c>
      <c r="F452" s="2" t="s">
        <v>953</v>
      </c>
      <c r="G452" s="1" t="s">
        <v>961</v>
      </c>
      <c r="H452" s="2">
        <v>107</v>
      </c>
      <c r="I452" s="259">
        <v>58978</v>
      </c>
      <c r="J452" s="2">
        <v>13</v>
      </c>
      <c r="K452" s="2" t="s">
        <v>962</v>
      </c>
    </row>
    <row r="453" spans="1:11" x14ac:dyDescent="0.25">
      <c r="A453" s="1">
        <v>452</v>
      </c>
      <c r="B453" s="1">
        <v>7</v>
      </c>
      <c r="C453" s="2" t="s">
        <v>1449</v>
      </c>
      <c r="D453" s="262" t="s">
        <v>488</v>
      </c>
      <c r="E453" s="2" t="s">
        <v>1470</v>
      </c>
      <c r="F453" s="2" t="s">
        <v>986</v>
      </c>
      <c r="G453" s="1" t="s">
        <v>987</v>
      </c>
      <c r="H453" s="2">
        <v>120</v>
      </c>
      <c r="I453" s="259">
        <v>44895</v>
      </c>
      <c r="J453" s="2">
        <v>14</v>
      </c>
      <c r="K453" s="2" t="s">
        <v>1220</v>
      </c>
    </row>
    <row r="454" spans="1:11" x14ac:dyDescent="0.25">
      <c r="A454" s="1">
        <v>453</v>
      </c>
      <c r="B454" s="1">
        <v>7</v>
      </c>
      <c r="C454" s="2" t="s">
        <v>1449</v>
      </c>
      <c r="D454" s="262" t="s">
        <v>489</v>
      </c>
      <c r="E454" s="2" t="s">
        <v>1471</v>
      </c>
      <c r="F454" s="2" t="s">
        <v>953</v>
      </c>
      <c r="G454" s="1" t="s">
        <v>958</v>
      </c>
      <c r="H454" s="2">
        <v>30</v>
      </c>
      <c r="I454" s="259">
        <v>17509</v>
      </c>
      <c r="J454" s="2">
        <v>5</v>
      </c>
      <c r="K454" s="2" t="s">
        <v>959</v>
      </c>
    </row>
    <row r="455" spans="1:11" x14ac:dyDescent="0.25">
      <c r="A455" s="1">
        <v>454</v>
      </c>
      <c r="B455" s="1">
        <v>7</v>
      </c>
      <c r="C455" s="2" t="s">
        <v>1449</v>
      </c>
      <c r="D455" s="262" t="s">
        <v>490</v>
      </c>
      <c r="E455" s="2" t="s">
        <v>1472</v>
      </c>
      <c r="F455" s="2" t="s">
        <v>953</v>
      </c>
      <c r="G455" s="1" t="s">
        <v>980</v>
      </c>
      <c r="H455" s="2">
        <v>0</v>
      </c>
      <c r="I455" s="259">
        <v>17122</v>
      </c>
      <c r="J455" s="2">
        <v>3</v>
      </c>
      <c r="K455" s="2" t="s">
        <v>1029</v>
      </c>
    </row>
    <row r="456" spans="1:11" x14ac:dyDescent="0.25">
      <c r="A456" s="1">
        <v>455</v>
      </c>
      <c r="B456" s="1">
        <v>7</v>
      </c>
      <c r="C456" s="2" t="s">
        <v>1449</v>
      </c>
      <c r="D456" s="262" t="s">
        <v>491</v>
      </c>
      <c r="E456" s="2" t="s">
        <v>1473</v>
      </c>
      <c r="F456" s="2" t="s">
        <v>953</v>
      </c>
      <c r="G456" s="1" t="s">
        <v>980</v>
      </c>
      <c r="H456" s="2">
        <v>0</v>
      </c>
      <c r="I456" s="259">
        <v>13602</v>
      </c>
      <c r="J456" s="2">
        <v>2</v>
      </c>
      <c r="K456" s="2" t="s">
        <v>981</v>
      </c>
    </row>
    <row r="457" spans="1:11" x14ac:dyDescent="0.25">
      <c r="A457" s="1">
        <v>456</v>
      </c>
      <c r="B457" s="1">
        <v>7</v>
      </c>
      <c r="C457" s="2" t="s">
        <v>1449</v>
      </c>
      <c r="D457" s="262" t="s">
        <v>492</v>
      </c>
      <c r="E457" s="2" t="s">
        <v>1474</v>
      </c>
      <c r="F457" s="2" t="s">
        <v>953</v>
      </c>
      <c r="G457" s="1" t="s">
        <v>980</v>
      </c>
      <c r="H457" s="2">
        <v>0</v>
      </c>
      <c r="I457" s="259">
        <v>18663</v>
      </c>
      <c r="J457" s="2">
        <v>3</v>
      </c>
      <c r="K457" s="2" t="s">
        <v>1029</v>
      </c>
    </row>
    <row r="458" spans="1:11" x14ac:dyDescent="0.25">
      <c r="A458" s="1">
        <v>457</v>
      </c>
      <c r="B458" s="1">
        <v>7</v>
      </c>
      <c r="C458" s="2" t="s">
        <v>1449</v>
      </c>
      <c r="D458" s="262" t="s">
        <v>493</v>
      </c>
      <c r="E458" s="2" t="s">
        <v>1475</v>
      </c>
      <c r="F458" s="2" t="s">
        <v>953</v>
      </c>
      <c r="G458" s="1" t="s">
        <v>980</v>
      </c>
      <c r="H458" s="2">
        <v>0</v>
      </c>
      <c r="I458" s="259">
        <v>18967</v>
      </c>
      <c r="J458" s="2">
        <v>3</v>
      </c>
      <c r="K458" s="2" t="s">
        <v>1029</v>
      </c>
    </row>
    <row r="459" spans="1:11" x14ac:dyDescent="0.25">
      <c r="A459" s="1">
        <v>458</v>
      </c>
      <c r="B459" s="1">
        <v>7</v>
      </c>
      <c r="C459" s="2" t="s">
        <v>1476</v>
      </c>
      <c r="D459" s="262" t="s">
        <v>494</v>
      </c>
      <c r="E459" s="2" t="s">
        <v>1477</v>
      </c>
      <c r="F459" s="2" t="s">
        <v>986</v>
      </c>
      <c r="G459" s="1" t="s">
        <v>1013</v>
      </c>
      <c r="H459" s="2">
        <v>580</v>
      </c>
      <c r="I459" s="259">
        <v>115343</v>
      </c>
      <c r="J459" s="2">
        <v>17</v>
      </c>
      <c r="K459" s="2" t="s">
        <v>1014</v>
      </c>
    </row>
    <row r="460" spans="1:11" x14ac:dyDescent="0.25">
      <c r="A460" s="1">
        <v>459</v>
      </c>
      <c r="B460" s="1">
        <v>7</v>
      </c>
      <c r="C460" s="2" t="s">
        <v>1476</v>
      </c>
      <c r="D460" s="262" t="s">
        <v>495</v>
      </c>
      <c r="E460" s="2" t="s">
        <v>1478</v>
      </c>
      <c r="F460" s="2" t="s">
        <v>953</v>
      </c>
      <c r="G460" s="1" t="s">
        <v>958</v>
      </c>
      <c r="H460" s="2">
        <v>33</v>
      </c>
      <c r="I460" s="259">
        <v>24257</v>
      </c>
      <c r="J460" s="2">
        <v>5</v>
      </c>
      <c r="K460" s="2" t="s">
        <v>959</v>
      </c>
    </row>
    <row r="461" spans="1:11" x14ac:dyDescent="0.25">
      <c r="A461" s="1">
        <v>460</v>
      </c>
      <c r="B461" s="1">
        <v>7</v>
      </c>
      <c r="C461" s="2" t="s">
        <v>1476</v>
      </c>
      <c r="D461" s="262" t="s">
        <v>496</v>
      </c>
      <c r="E461" s="2" t="s">
        <v>1479</v>
      </c>
      <c r="F461" s="2" t="s">
        <v>953</v>
      </c>
      <c r="G461" s="1" t="s">
        <v>954</v>
      </c>
      <c r="H461" s="2">
        <v>96</v>
      </c>
      <c r="I461" s="259">
        <v>84745</v>
      </c>
      <c r="J461" s="2">
        <v>10</v>
      </c>
      <c r="K461" s="2" t="s">
        <v>955</v>
      </c>
    </row>
    <row r="462" spans="1:11" x14ac:dyDescent="0.25">
      <c r="A462" s="1">
        <v>461</v>
      </c>
      <c r="B462" s="1">
        <v>7</v>
      </c>
      <c r="C462" s="2" t="s">
        <v>1476</v>
      </c>
      <c r="D462" s="262" t="s">
        <v>497</v>
      </c>
      <c r="E462" s="2" t="s">
        <v>1480</v>
      </c>
      <c r="F462" s="2" t="s">
        <v>953</v>
      </c>
      <c r="G462" s="1" t="s">
        <v>958</v>
      </c>
      <c r="H462" s="2">
        <v>60</v>
      </c>
      <c r="I462" s="259">
        <v>53064</v>
      </c>
      <c r="J462" s="2">
        <v>6</v>
      </c>
      <c r="K462" s="2" t="s">
        <v>964</v>
      </c>
    </row>
    <row r="463" spans="1:11" x14ac:dyDescent="0.25">
      <c r="A463" s="1">
        <v>462</v>
      </c>
      <c r="B463" s="1">
        <v>7</v>
      </c>
      <c r="C463" s="2" t="s">
        <v>1476</v>
      </c>
      <c r="D463" s="262" t="s">
        <v>498</v>
      </c>
      <c r="E463" s="2" t="s">
        <v>1481</v>
      </c>
      <c r="F463" s="2" t="s">
        <v>953</v>
      </c>
      <c r="G463" s="1" t="s">
        <v>958</v>
      </c>
      <c r="H463" s="2">
        <v>52</v>
      </c>
      <c r="I463" s="259">
        <v>43803</v>
      </c>
      <c r="J463" s="2">
        <v>6</v>
      </c>
      <c r="K463" s="2" t="s">
        <v>964</v>
      </c>
    </row>
    <row r="464" spans="1:11" x14ac:dyDescent="0.25">
      <c r="A464" s="1">
        <v>463</v>
      </c>
      <c r="B464" s="1">
        <v>7</v>
      </c>
      <c r="C464" s="2" t="s">
        <v>1476</v>
      </c>
      <c r="D464" s="262" t="s">
        <v>499</v>
      </c>
      <c r="E464" s="2" t="s">
        <v>1482</v>
      </c>
      <c r="F464" s="2" t="s">
        <v>953</v>
      </c>
      <c r="G464" s="1" t="s">
        <v>961</v>
      </c>
      <c r="H464" s="2">
        <v>95</v>
      </c>
      <c r="I464" s="259">
        <v>77312</v>
      </c>
      <c r="J464" s="2">
        <v>12</v>
      </c>
      <c r="K464" s="2" t="s">
        <v>966</v>
      </c>
    </row>
    <row r="465" spans="1:11" x14ac:dyDescent="0.25">
      <c r="A465" s="1">
        <v>464</v>
      </c>
      <c r="B465" s="1">
        <v>7</v>
      </c>
      <c r="C465" s="2" t="s">
        <v>1476</v>
      </c>
      <c r="D465" s="262" t="s">
        <v>500</v>
      </c>
      <c r="E465" s="2" t="s">
        <v>1483</v>
      </c>
      <c r="F465" s="2" t="s">
        <v>953</v>
      </c>
      <c r="G465" s="1" t="s">
        <v>958</v>
      </c>
      <c r="H465" s="2">
        <v>38</v>
      </c>
      <c r="I465" s="259">
        <v>42418</v>
      </c>
      <c r="J465" s="2">
        <v>6</v>
      </c>
      <c r="K465" s="2" t="s">
        <v>964</v>
      </c>
    </row>
    <row r="466" spans="1:11" x14ac:dyDescent="0.25">
      <c r="A466" s="1">
        <v>465</v>
      </c>
      <c r="B466" s="1">
        <v>7</v>
      </c>
      <c r="C466" s="2" t="s">
        <v>1476</v>
      </c>
      <c r="D466" s="262" t="s">
        <v>501</v>
      </c>
      <c r="E466" s="2" t="s">
        <v>1484</v>
      </c>
      <c r="F466" s="2" t="s">
        <v>953</v>
      </c>
      <c r="G466" s="1" t="s">
        <v>961</v>
      </c>
      <c r="H466" s="2">
        <v>102</v>
      </c>
      <c r="I466" s="259">
        <v>63876</v>
      </c>
      <c r="J466" s="2">
        <v>13</v>
      </c>
      <c r="K466" s="2" t="s">
        <v>962</v>
      </c>
    </row>
    <row r="467" spans="1:11" x14ac:dyDescent="0.25">
      <c r="A467" s="1">
        <v>466</v>
      </c>
      <c r="B467" s="1">
        <v>7</v>
      </c>
      <c r="C467" s="2" t="s">
        <v>1476</v>
      </c>
      <c r="D467" s="262" t="s">
        <v>502</v>
      </c>
      <c r="E467" s="2" t="s">
        <v>1485</v>
      </c>
      <c r="F467" s="2" t="s">
        <v>953</v>
      </c>
      <c r="G467" s="1" t="s">
        <v>954</v>
      </c>
      <c r="H467" s="2">
        <v>125</v>
      </c>
      <c r="I467" s="259">
        <v>76630</v>
      </c>
      <c r="J467" s="2">
        <v>10</v>
      </c>
      <c r="K467" s="2" t="s">
        <v>955</v>
      </c>
    </row>
    <row r="468" spans="1:11" x14ac:dyDescent="0.25">
      <c r="A468" s="1">
        <v>467</v>
      </c>
      <c r="B468" s="1">
        <v>7</v>
      </c>
      <c r="C468" s="2" t="s">
        <v>1476</v>
      </c>
      <c r="D468" s="262" t="s">
        <v>503</v>
      </c>
      <c r="E468" s="2" t="s">
        <v>1486</v>
      </c>
      <c r="F468" s="2" t="s">
        <v>953</v>
      </c>
      <c r="G468" s="1" t="s">
        <v>958</v>
      </c>
      <c r="H468" s="2">
        <v>30</v>
      </c>
      <c r="I468" s="259">
        <v>26790</v>
      </c>
      <c r="J468" s="2">
        <v>5</v>
      </c>
      <c r="K468" s="2" t="s">
        <v>959</v>
      </c>
    </row>
    <row r="469" spans="1:11" x14ac:dyDescent="0.25">
      <c r="A469" s="1">
        <v>468</v>
      </c>
      <c r="B469" s="1">
        <v>7</v>
      </c>
      <c r="C469" s="2" t="s">
        <v>1476</v>
      </c>
      <c r="D469" s="262" t="s">
        <v>504</v>
      </c>
      <c r="E469" s="2" t="s">
        <v>1487</v>
      </c>
      <c r="F469" s="2" t="s">
        <v>953</v>
      </c>
      <c r="G469" s="1" t="s">
        <v>958</v>
      </c>
      <c r="H469" s="2">
        <v>32</v>
      </c>
      <c r="I469" s="259">
        <v>24849</v>
      </c>
      <c r="J469" s="2">
        <v>5</v>
      </c>
      <c r="K469" s="2" t="s">
        <v>959</v>
      </c>
    </row>
    <row r="470" spans="1:11" x14ac:dyDescent="0.25">
      <c r="A470" s="1">
        <v>469</v>
      </c>
      <c r="B470" s="1">
        <v>7</v>
      </c>
      <c r="C470" s="2" t="s">
        <v>1476</v>
      </c>
      <c r="D470" s="262" t="s">
        <v>505</v>
      </c>
      <c r="E470" s="2" t="s">
        <v>1488</v>
      </c>
      <c r="F470" s="2" t="s">
        <v>953</v>
      </c>
      <c r="G470" s="1" t="s">
        <v>980</v>
      </c>
      <c r="H470" s="2">
        <v>0</v>
      </c>
      <c r="I470" s="259">
        <v>26944</v>
      </c>
      <c r="J470" s="2">
        <v>4</v>
      </c>
      <c r="K470" s="2" t="s">
        <v>1092</v>
      </c>
    </row>
    <row r="471" spans="1:11" x14ac:dyDescent="0.25">
      <c r="A471" s="1">
        <v>470</v>
      </c>
      <c r="B471" s="1">
        <v>7</v>
      </c>
      <c r="C471" s="2" t="s">
        <v>1476</v>
      </c>
      <c r="D471" s="262" t="s">
        <v>506</v>
      </c>
      <c r="E471" s="2" t="s">
        <v>1489</v>
      </c>
      <c r="F471" s="2" t="s">
        <v>953</v>
      </c>
      <c r="G471" s="1" t="s">
        <v>980</v>
      </c>
      <c r="H471" s="2">
        <v>0</v>
      </c>
      <c r="I471" s="259">
        <v>17809</v>
      </c>
      <c r="J471" s="2">
        <v>3</v>
      </c>
      <c r="K471" s="2" t="s">
        <v>1029</v>
      </c>
    </row>
    <row r="472" spans="1:11" x14ac:dyDescent="0.25">
      <c r="A472" s="1">
        <v>471</v>
      </c>
      <c r="B472" s="1">
        <v>7</v>
      </c>
      <c r="C472" s="2" t="s">
        <v>1490</v>
      </c>
      <c r="D472" s="262" t="s">
        <v>507</v>
      </c>
      <c r="E472" s="2" t="s">
        <v>1491</v>
      </c>
      <c r="F472" s="2" t="s">
        <v>949</v>
      </c>
      <c r="G472" s="1" t="s">
        <v>950</v>
      </c>
      <c r="H472" s="2">
        <v>820</v>
      </c>
      <c r="I472" s="259">
        <v>94786</v>
      </c>
      <c r="J472" s="2">
        <v>19</v>
      </c>
      <c r="K472" s="2" t="s">
        <v>951</v>
      </c>
    </row>
    <row r="473" spans="1:11" x14ac:dyDescent="0.25">
      <c r="A473" s="1">
        <v>472</v>
      </c>
      <c r="B473" s="1">
        <v>7</v>
      </c>
      <c r="C473" s="2" t="s">
        <v>1490</v>
      </c>
      <c r="D473" s="262" t="s">
        <v>508</v>
      </c>
      <c r="E473" s="2" t="s">
        <v>1492</v>
      </c>
      <c r="F473" s="2" t="s">
        <v>953</v>
      </c>
      <c r="G473" s="1" t="s">
        <v>961</v>
      </c>
      <c r="H473" s="2">
        <v>96</v>
      </c>
      <c r="I473" s="259">
        <v>68589</v>
      </c>
      <c r="J473" s="2">
        <v>12</v>
      </c>
      <c r="K473" s="2" t="s">
        <v>966</v>
      </c>
    </row>
    <row r="474" spans="1:11" x14ac:dyDescent="0.25">
      <c r="A474" s="1">
        <v>473</v>
      </c>
      <c r="B474" s="1">
        <v>7</v>
      </c>
      <c r="C474" s="2" t="s">
        <v>1490</v>
      </c>
      <c r="D474" s="262" t="s">
        <v>509</v>
      </c>
      <c r="E474" s="2" t="s">
        <v>1493</v>
      </c>
      <c r="F474" s="2" t="s">
        <v>953</v>
      </c>
      <c r="G474" s="1" t="s">
        <v>958</v>
      </c>
      <c r="H474" s="2">
        <v>34</v>
      </c>
      <c r="I474" s="259">
        <v>37674</v>
      </c>
      <c r="J474" s="2">
        <v>6</v>
      </c>
      <c r="K474" s="2" t="s">
        <v>964</v>
      </c>
    </row>
    <row r="475" spans="1:11" x14ac:dyDescent="0.25">
      <c r="A475" s="1">
        <v>474</v>
      </c>
      <c r="B475" s="1">
        <v>7</v>
      </c>
      <c r="C475" s="2" t="s">
        <v>1490</v>
      </c>
      <c r="D475" s="262" t="s">
        <v>510</v>
      </c>
      <c r="E475" s="2" t="s">
        <v>1494</v>
      </c>
      <c r="F475" s="2" t="s">
        <v>953</v>
      </c>
      <c r="G475" s="1" t="s">
        <v>958</v>
      </c>
      <c r="H475" s="2">
        <v>90</v>
      </c>
      <c r="I475" s="259">
        <v>57612</v>
      </c>
      <c r="J475" s="2">
        <v>6</v>
      </c>
      <c r="K475" s="2" t="s">
        <v>964</v>
      </c>
    </row>
    <row r="476" spans="1:11" x14ac:dyDescent="0.25">
      <c r="A476" s="1">
        <v>475</v>
      </c>
      <c r="B476" s="1">
        <v>7</v>
      </c>
      <c r="C476" s="2" t="s">
        <v>1490</v>
      </c>
      <c r="D476" s="262" t="s">
        <v>511</v>
      </c>
      <c r="E476" s="2" t="s">
        <v>1495</v>
      </c>
      <c r="F476" s="2" t="s">
        <v>953</v>
      </c>
      <c r="G476" s="1" t="s">
        <v>958</v>
      </c>
      <c r="H476" s="2">
        <v>30</v>
      </c>
      <c r="I476" s="259">
        <v>49504</v>
      </c>
      <c r="J476" s="2">
        <v>6</v>
      </c>
      <c r="K476" s="2" t="s">
        <v>964</v>
      </c>
    </row>
    <row r="477" spans="1:11" x14ac:dyDescent="0.25">
      <c r="A477" s="1">
        <v>476</v>
      </c>
      <c r="B477" s="1">
        <v>7</v>
      </c>
      <c r="C477" s="2" t="s">
        <v>1490</v>
      </c>
      <c r="D477" s="262" t="s">
        <v>512</v>
      </c>
      <c r="E477" s="2" t="s">
        <v>1496</v>
      </c>
      <c r="F477" s="2" t="s">
        <v>953</v>
      </c>
      <c r="G477" s="1" t="s">
        <v>954</v>
      </c>
      <c r="H477" s="2">
        <v>46</v>
      </c>
      <c r="I477" s="259">
        <v>52000</v>
      </c>
      <c r="J477" s="2">
        <v>10</v>
      </c>
      <c r="K477" s="2" t="s">
        <v>955</v>
      </c>
    </row>
    <row r="478" spans="1:11" x14ac:dyDescent="0.25">
      <c r="A478" s="1">
        <v>477</v>
      </c>
      <c r="B478" s="1">
        <v>7</v>
      </c>
      <c r="C478" s="2" t="s">
        <v>1490</v>
      </c>
      <c r="D478" s="262" t="s">
        <v>513</v>
      </c>
      <c r="E478" s="2" t="s">
        <v>1497</v>
      </c>
      <c r="F478" s="2" t="s">
        <v>953</v>
      </c>
      <c r="G478" s="1" t="s">
        <v>961</v>
      </c>
      <c r="H478" s="2">
        <v>150</v>
      </c>
      <c r="I478" s="259">
        <v>78584</v>
      </c>
      <c r="J478" s="2">
        <v>13</v>
      </c>
      <c r="K478" s="2" t="s">
        <v>962</v>
      </c>
    </row>
    <row r="479" spans="1:11" x14ac:dyDescent="0.25">
      <c r="A479" s="1">
        <v>478</v>
      </c>
      <c r="B479" s="1">
        <v>7</v>
      </c>
      <c r="C479" s="2" t="s">
        <v>1490</v>
      </c>
      <c r="D479" s="262" t="s">
        <v>514</v>
      </c>
      <c r="E479" s="2" t="s">
        <v>1498</v>
      </c>
      <c r="F479" s="2" t="s">
        <v>953</v>
      </c>
      <c r="G479" s="1" t="s">
        <v>958</v>
      </c>
      <c r="H479" s="2">
        <v>39</v>
      </c>
      <c r="I479" s="259">
        <v>42738</v>
      </c>
      <c r="J479" s="2">
        <v>6</v>
      </c>
      <c r="K479" s="2" t="s">
        <v>964</v>
      </c>
    </row>
    <row r="480" spans="1:11" x14ac:dyDescent="0.25">
      <c r="A480" s="1">
        <v>479</v>
      </c>
      <c r="B480" s="1">
        <v>7</v>
      </c>
      <c r="C480" s="2" t="s">
        <v>1490</v>
      </c>
      <c r="D480" s="262" t="s">
        <v>515</v>
      </c>
      <c r="E480" s="2" t="s">
        <v>1499</v>
      </c>
      <c r="F480" s="2" t="s">
        <v>953</v>
      </c>
      <c r="G480" s="1" t="s">
        <v>958</v>
      </c>
      <c r="H480" s="2">
        <v>56</v>
      </c>
      <c r="I480" s="259">
        <v>50231</v>
      </c>
      <c r="J480" s="2">
        <v>6</v>
      </c>
      <c r="K480" s="2" t="s">
        <v>964</v>
      </c>
    </row>
    <row r="481" spans="1:11" x14ac:dyDescent="0.25">
      <c r="A481" s="1">
        <v>480</v>
      </c>
      <c r="B481" s="1">
        <v>7</v>
      </c>
      <c r="C481" s="2" t="s">
        <v>1490</v>
      </c>
      <c r="D481" s="262" t="s">
        <v>516</v>
      </c>
      <c r="E481" s="2" t="s">
        <v>1500</v>
      </c>
      <c r="F481" s="2" t="s">
        <v>953</v>
      </c>
      <c r="G481" s="1" t="s">
        <v>961</v>
      </c>
      <c r="H481" s="2">
        <v>120</v>
      </c>
      <c r="I481" s="259">
        <v>90026</v>
      </c>
      <c r="J481" s="2">
        <v>13</v>
      </c>
      <c r="K481" s="2" t="s">
        <v>962</v>
      </c>
    </row>
    <row r="482" spans="1:11" x14ac:dyDescent="0.25">
      <c r="A482" s="1">
        <v>481</v>
      </c>
      <c r="B482" s="1">
        <v>7</v>
      </c>
      <c r="C482" s="2" t="s">
        <v>1490</v>
      </c>
      <c r="D482" s="262" t="s">
        <v>517</v>
      </c>
      <c r="E482" s="2" t="s">
        <v>1501</v>
      </c>
      <c r="F482" s="2" t="s">
        <v>953</v>
      </c>
      <c r="G482" s="1" t="s">
        <v>961</v>
      </c>
      <c r="H482" s="2">
        <v>120</v>
      </c>
      <c r="I482" s="259">
        <v>82337</v>
      </c>
      <c r="J482" s="2">
        <v>13</v>
      </c>
      <c r="K482" s="2" t="s">
        <v>962</v>
      </c>
    </row>
    <row r="483" spans="1:11" x14ac:dyDescent="0.25">
      <c r="A483" s="1">
        <v>482</v>
      </c>
      <c r="B483" s="1">
        <v>7</v>
      </c>
      <c r="C483" s="2" t="s">
        <v>1490</v>
      </c>
      <c r="D483" s="262" t="s">
        <v>518</v>
      </c>
      <c r="E483" s="2" t="s">
        <v>1502</v>
      </c>
      <c r="F483" s="2" t="s">
        <v>953</v>
      </c>
      <c r="G483" s="1" t="s">
        <v>958</v>
      </c>
      <c r="H483" s="2">
        <v>35</v>
      </c>
      <c r="I483" s="259">
        <v>16176</v>
      </c>
      <c r="J483" s="2">
        <v>5</v>
      </c>
      <c r="K483" s="2" t="s">
        <v>959</v>
      </c>
    </row>
    <row r="484" spans="1:11" x14ac:dyDescent="0.25">
      <c r="A484" s="1">
        <v>483</v>
      </c>
      <c r="B484" s="1">
        <v>7</v>
      </c>
      <c r="C484" s="2" t="s">
        <v>1490</v>
      </c>
      <c r="D484" s="262" t="s">
        <v>519</v>
      </c>
      <c r="E484" s="2" t="s">
        <v>1503</v>
      </c>
      <c r="F484" s="2" t="s">
        <v>953</v>
      </c>
      <c r="G484" s="1" t="s">
        <v>958</v>
      </c>
      <c r="H484" s="2">
        <v>30</v>
      </c>
      <c r="I484" s="259">
        <v>20708</v>
      </c>
      <c r="J484" s="2">
        <v>5</v>
      </c>
      <c r="K484" s="2" t="s">
        <v>959</v>
      </c>
    </row>
    <row r="485" spans="1:11" x14ac:dyDescent="0.25">
      <c r="A485" s="1">
        <v>484</v>
      </c>
      <c r="B485" s="1">
        <v>7</v>
      </c>
      <c r="C485" s="2" t="s">
        <v>1490</v>
      </c>
      <c r="D485" s="262" t="s">
        <v>520</v>
      </c>
      <c r="E485" s="2" t="s">
        <v>1504</v>
      </c>
      <c r="F485" s="2" t="s">
        <v>953</v>
      </c>
      <c r="G485" s="1" t="s">
        <v>958</v>
      </c>
      <c r="H485" s="2">
        <v>38</v>
      </c>
      <c r="I485" s="259">
        <v>52227</v>
      </c>
      <c r="J485" s="2">
        <v>6</v>
      </c>
      <c r="K485" s="2" t="s">
        <v>964</v>
      </c>
    </row>
    <row r="486" spans="1:11" x14ac:dyDescent="0.25">
      <c r="A486" s="1">
        <v>485</v>
      </c>
      <c r="B486" s="1">
        <v>7</v>
      </c>
      <c r="C486" s="2" t="s">
        <v>1490</v>
      </c>
      <c r="D486" s="262" t="s">
        <v>521</v>
      </c>
      <c r="E486" s="2" t="s">
        <v>1505</v>
      </c>
      <c r="F486" s="2" t="s">
        <v>953</v>
      </c>
      <c r="G486" s="1" t="s">
        <v>958</v>
      </c>
      <c r="H486" s="2">
        <v>28</v>
      </c>
      <c r="I486" s="259">
        <v>16313</v>
      </c>
      <c r="J486" s="2">
        <v>5</v>
      </c>
      <c r="K486" s="2" t="s">
        <v>959</v>
      </c>
    </row>
    <row r="487" spans="1:11" x14ac:dyDescent="0.25">
      <c r="A487" s="1">
        <v>486</v>
      </c>
      <c r="B487" s="1">
        <v>7</v>
      </c>
      <c r="C487" s="2" t="s">
        <v>1490</v>
      </c>
      <c r="D487" s="262" t="s">
        <v>522</v>
      </c>
      <c r="E487" s="2" t="s">
        <v>1506</v>
      </c>
      <c r="F487" s="2" t="s">
        <v>953</v>
      </c>
      <c r="G487" s="1" t="s">
        <v>958</v>
      </c>
      <c r="H487" s="2">
        <v>35</v>
      </c>
      <c r="I487" s="259">
        <v>23179</v>
      </c>
      <c r="J487" s="2">
        <v>5</v>
      </c>
      <c r="K487" s="2" t="s">
        <v>959</v>
      </c>
    </row>
    <row r="488" spans="1:11" x14ac:dyDescent="0.25">
      <c r="A488" s="1">
        <v>487</v>
      </c>
      <c r="B488" s="1">
        <v>7</v>
      </c>
      <c r="C488" s="2" t="s">
        <v>1490</v>
      </c>
      <c r="D488" s="262" t="s">
        <v>523</v>
      </c>
      <c r="E488" s="2" t="s">
        <v>1507</v>
      </c>
      <c r="F488" s="2" t="s">
        <v>953</v>
      </c>
      <c r="G488" s="1" t="s">
        <v>958</v>
      </c>
      <c r="H488" s="2">
        <v>34</v>
      </c>
      <c r="I488" s="259">
        <v>32036</v>
      </c>
      <c r="J488" s="2">
        <v>6</v>
      </c>
      <c r="K488" s="2" t="s">
        <v>964</v>
      </c>
    </row>
    <row r="489" spans="1:11" x14ac:dyDescent="0.25">
      <c r="A489" s="1">
        <v>488</v>
      </c>
      <c r="B489" s="1">
        <v>7</v>
      </c>
      <c r="C489" s="2" t="s">
        <v>1490</v>
      </c>
      <c r="D489" s="262" t="s">
        <v>524</v>
      </c>
      <c r="E489" s="2" t="s">
        <v>1508</v>
      </c>
      <c r="F489" s="2" t="s">
        <v>953</v>
      </c>
      <c r="G489" s="1" t="s">
        <v>980</v>
      </c>
      <c r="H489" s="2">
        <v>10</v>
      </c>
      <c r="I489" s="259">
        <v>17177</v>
      </c>
      <c r="J489" s="2">
        <v>3</v>
      </c>
      <c r="K489" s="2" t="s">
        <v>1029</v>
      </c>
    </row>
    <row r="490" spans="1:11" x14ac:dyDescent="0.25">
      <c r="A490" s="1">
        <v>489</v>
      </c>
      <c r="B490" s="1">
        <v>7</v>
      </c>
      <c r="C490" s="2" t="s">
        <v>1490</v>
      </c>
      <c r="D490" s="262" t="s">
        <v>525</v>
      </c>
      <c r="E490" s="2" t="s">
        <v>1509</v>
      </c>
      <c r="F490" s="2" t="s">
        <v>953</v>
      </c>
      <c r="G490" s="1" t="s">
        <v>980</v>
      </c>
      <c r="H490" s="2">
        <v>0</v>
      </c>
      <c r="I490" s="259">
        <v>19290</v>
      </c>
      <c r="J490" s="2">
        <v>3</v>
      </c>
      <c r="K490" s="2" t="s">
        <v>1029</v>
      </c>
    </row>
    <row r="491" spans="1:11" x14ac:dyDescent="0.25">
      <c r="A491" s="1">
        <v>490</v>
      </c>
      <c r="B491" s="1">
        <v>7</v>
      </c>
      <c r="C491" s="2" t="s">
        <v>1490</v>
      </c>
      <c r="D491" s="262" t="s">
        <v>526</v>
      </c>
      <c r="E491" s="2" t="s">
        <v>1510</v>
      </c>
      <c r="F491" s="2" t="s">
        <v>953</v>
      </c>
      <c r="G491" s="1" t="s">
        <v>980</v>
      </c>
      <c r="H491" s="2">
        <v>0</v>
      </c>
      <c r="I491" s="259">
        <v>18169</v>
      </c>
      <c r="J491" s="2">
        <v>3</v>
      </c>
      <c r="K491" s="2" t="s">
        <v>1029</v>
      </c>
    </row>
    <row r="492" spans="1:11" x14ac:dyDescent="0.25">
      <c r="A492" s="1">
        <v>491</v>
      </c>
      <c r="B492" s="1">
        <v>8</v>
      </c>
      <c r="C492" s="2" t="s">
        <v>1511</v>
      </c>
      <c r="D492" s="262" t="s">
        <v>527</v>
      </c>
      <c r="E492" s="2" t="s">
        <v>1512</v>
      </c>
      <c r="F492" s="2" t="s">
        <v>986</v>
      </c>
      <c r="G492" s="1" t="s">
        <v>1013</v>
      </c>
      <c r="H492" s="2">
        <v>345</v>
      </c>
      <c r="I492" s="259">
        <v>107890</v>
      </c>
      <c r="J492" s="2">
        <v>16</v>
      </c>
      <c r="K492" s="2" t="s">
        <v>1052</v>
      </c>
    </row>
    <row r="493" spans="1:11" x14ac:dyDescent="0.25">
      <c r="A493" s="1">
        <v>492</v>
      </c>
      <c r="B493" s="1">
        <v>8</v>
      </c>
      <c r="C493" s="2" t="s">
        <v>1511</v>
      </c>
      <c r="D493" s="262" t="s">
        <v>528</v>
      </c>
      <c r="E493" s="2" t="s">
        <v>1513</v>
      </c>
      <c r="F493" s="2" t="s">
        <v>953</v>
      </c>
      <c r="G493" s="1" t="s">
        <v>958</v>
      </c>
      <c r="H493" s="2">
        <v>50</v>
      </c>
      <c r="I493" s="259">
        <v>40384</v>
      </c>
      <c r="J493" s="2">
        <v>6</v>
      </c>
      <c r="K493" s="2" t="s">
        <v>964</v>
      </c>
    </row>
    <row r="494" spans="1:11" x14ac:dyDescent="0.25">
      <c r="A494" s="1">
        <v>493</v>
      </c>
      <c r="B494" s="1">
        <v>8</v>
      </c>
      <c r="C494" s="2" t="s">
        <v>1511</v>
      </c>
      <c r="D494" s="262" t="s">
        <v>529</v>
      </c>
      <c r="E494" s="2" t="s">
        <v>1514</v>
      </c>
      <c r="F494" s="2" t="s">
        <v>953</v>
      </c>
      <c r="G494" s="1" t="s">
        <v>958</v>
      </c>
      <c r="H494" s="2">
        <v>40</v>
      </c>
      <c r="I494" s="259">
        <v>45587</v>
      </c>
      <c r="J494" s="2">
        <v>6</v>
      </c>
      <c r="K494" s="2" t="s">
        <v>964</v>
      </c>
    </row>
    <row r="495" spans="1:11" x14ac:dyDescent="0.25">
      <c r="A495" s="1">
        <v>494</v>
      </c>
      <c r="B495" s="1">
        <v>8</v>
      </c>
      <c r="C495" s="2" t="s">
        <v>1511</v>
      </c>
      <c r="D495" s="262" t="s">
        <v>530</v>
      </c>
      <c r="E495" s="2" t="s">
        <v>1515</v>
      </c>
      <c r="F495" s="2" t="s">
        <v>953</v>
      </c>
      <c r="G495" s="1" t="s">
        <v>958</v>
      </c>
      <c r="H495" s="2">
        <v>43</v>
      </c>
      <c r="I495" s="259">
        <v>27118</v>
      </c>
      <c r="J495" s="2">
        <v>5</v>
      </c>
      <c r="K495" s="2" t="s">
        <v>959</v>
      </c>
    </row>
    <row r="496" spans="1:11" x14ac:dyDescent="0.25">
      <c r="A496" s="1">
        <v>495</v>
      </c>
      <c r="B496" s="1">
        <v>8</v>
      </c>
      <c r="C496" s="2" t="s">
        <v>1511</v>
      </c>
      <c r="D496" s="262" t="s">
        <v>531</v>
      </c>
      <c r="E496" s="2" t="s">
        <v>1516</v>
      </c>
      <c r="F496" s="2" t="s">
        <v>953</v>
      </c>
      <c r="G496" s="1" t="s">
        <v>958</v>
      </c>
      <c r="H496" s="2">
        <v>30</v>
      </c>
      <c r="I496" s="259">
        <v>17727</v>
      </c>
      <c r="J496" s="2">
        <v>5</v>
      </c>
      <c r="K496" s="2" t="s">
        <v>959</v>
      </c>
    </row>
    <row r="497" spans="1:11" x14ac:dyDescent="0.25">
      <c r="A497" s="1">
        <v>496</v>
      </c>
      <c r="B497" s="1">
        <v>8</v>
      </c>
      <c r="C497" s="2" t="s">
        <v>1511</v>
      </c>
      <c r="D497" s="262" t="s">
        <v>532</v>
      </c>
      <c r="E497" s="2" t="s">
        <v>1517</v>
      </c>
      <c r="F497" s="2" t="s">
        <v>953</v>
      </c>
      <c r="G497" s="1" t="s">
        <v>958</v>
      </c>
      <c r="H497" s="2">
        <v>46</v>
      </c>
      <c r="I497" s="259">
        <v>33904</v>
      </c>
      <c r="J497" s="2">
        <v>6</v>
      </c>
      <c r="K497" s="2" t="s">
        <v>964</v>
      </c>
    </row>
    <row r="498" spans="1:11" x14ac:dyDescent="0.25">
      <c r="A498" s="1">
        <v>497</v>
      </c>
      <c r="B498" s="1">
        <v>8</v>
      </c>
      <c r="C498" s="2" t="s">
        <v>1511</v>
      </c>
      <c r="D498" s="262" t="s">
        <v>533</v>
      </c>
      <c r="E498" s="2" t="s">
        <v>1518</v>
      </c>
      <c r="F498" s="2" t="s">
        <v>953</v>
      </c>
      <c r="G498" s="1" t="s">
        <v>958</v>
      </c>
      <c r="H498" s="2">
        <v>59</v>
      </c>
      <c r="I498" s="259">
        <v>55485</v>
      </c>
      <c r="J498" s="2">
        <v>6</v>
      </c>
      <c r="K498" s="2" t="s">
        <v>964</v>
      </c>
    </row>
    <row r="499" spans="1:11" x14ac:dyDescent="0.25">
      <c r="A499" s="1">
        <v>498</v>
      </c>
      <c r="B499" s="1">
        <v>8</v>
      </c>
      <c r="C499" s="2" t="s">
        <v>1511</v>
      </c>
      <c r="D499" s="262" t="s">
        <v>534</v>
      </c>
      <c r="E499" s="2" t="s">
        <v>1519</v>
      </c>
      <c r="F499" s="2" t="s">
        <v>953</v>
      </c>
      <c r="G499" s="1" t="s">
        <v>954</v>
      </c>
      <c r="H499" s="2">
        <v>80</v>
      </c>
      <c r="I499" s="259">
        <v>54188</v>
      </c>
      <c r="J499" s="2">
        <v>10</v>
      </c>
      <c r="K499" s="2" t="s">
        <v>955</v>
      </c>
    </row>
    <row r="500" spans="1:11" x14ac:dyDescent="0.25">
      <c r="A500" s="1">
        <v>499</v>
      </c>
      <c r="B500" s="1">
        <v>8</v>
      </c>
      <c r="C500" s="2" t="s">
        <v>1511</v>
      </c>
      <c r="D500" s="262" t="s">
        <v>535</v>
      </c>
      <c r="E500" s="2" t="s">
        <v>1520</v>
      </c>
      <c r="F500" s="2" t="s">
        <v>953</v>
      </c>
      <c r="G500" s="1" t="s">
        <v>958</v>
      </c>
      <c r="H500" s="2">
        <v>29</v>
      </c>
      <c r="I500" s="259">
        <v>38676</v>
      </c>
      <c r="J500" s="2">
        <v>6</v>
      </c>
      <c r="K500" s="2" t="s">
        <v>964</v>
      </c>
    </row>
    <row r="501" spans="1:11" x14ac:dyDescent="0.25">
      <c r="A501" s="1">
        <v>500</v>
      </c>
      <c r="B501" s="1">
        <v>8</v>
      </c>
      <c r="C501" s="2" t="s">
        <v>1511</v>
      </c>
      <c r="D501" s="262" t="s">
        <v>536</v>
      </c>
      <c r="E501" s="2" t="s">
        <v>1521</v>
      </c>
      <c r="F501" s="2" t="s">
        <v>953</v>
      </c>
      <c r="G501" s="1" t="s">
        <v>958</v>
      </c>
      <c r="H501" s="2">
        <v>40</v>
      </c>
      <c r="I501" s="259">
        <v>43883</v>
      </c>
      <c r="J501" s="2">
        <v>6</v>
      </c>
      <c r="K501" s="2" t="s">
        <v>964</v>
      </c>
    </row>
    <row r="502" spans="1:11" x14ac:dyDescent="0.25">
      <c r="A502" s="1">
        <v>501</v>
      </c>
      <c r="B502" s="1">
        <v>8</v>
      </c>
      <c r="C502" s="2" t="s">
        <v>1511</v>
      </c>
      <c r="D502" s="262" t="s">
        <v>537</v>
      </c>
      <c r="E502" s="2" t="s">
        <v>1522</v>
      </c>
      <c r="F502" s="2" t="s">
        <v>953</v>
      </c>
      <c r="G502" s="1" t="s">
        <v>961</v>
      </c>
      <c r="H502" s="2">
        <v>108</v>
      </c>
      <c r="I502" s="259">
        <v>55985</v>
      </c>
      <c r="J502" s="2">
        <v>13</v>
      </c>
      <c r="K502" s="2" t="s">
        <v>962</v>
      </c>
    </row>
    <row r="503" spans="1:11" x14ac:dyDescent="0.25">
      <c r="A503" s="1">
        <v>502</v>
      </c>
      <c r="B503" s="1">
        <v>8</v>
      </c>
      <c r="C503" s="2" t="s">
        <v>1511</v>
      </c>
      <c r="D503" s="262" t="s">
        <v>538</v>
      </c>
      <c r="E503" s="2" t="s">
        <v>1523</v>
      </c>
      <c r="F503" s="2" t="s">
        <v>953</v>
      </c>
      <c r="G503" s="1" t="s">
        <v>980</v>
      </c>
      <c r="H503" s="2">
        <v>10</v>
      </c>
      <c r="I503" s="259">
        <v>11272</v>
      </c>
      <c r="J503" s="2">
        <v>2</v>
      </c>
      <c r="K503" s="2" t="s">
        <v>981</v>
      </c>
    </row>
    <row r="504" spans="1:11" x14ac:dyDescent="0.25">
      <c r="A504" s="1">
        <v>503</v>
      </c>
      <c r="B504" s="1">
        <v>8</v>
      </c>
      <c r="C504" s="2" t="s">
        <v>1524</v>
      </c>
      <c r="D504" s="262" t="s">
        <v>539</v>
      </c>
      <c r="E504" s="2" t="s">
        <v>1525</v>
      </c>
      <c r="F504" s="2" t="s">
        <v>986</v>
      </c>
      <c r="G504" s="1" t="s">
        <v>1013</v>
      </c>
      <c r="H504" s="2">
        <v>200</v>
      </c>
      <c r="I504" s="259">
        <v>78299</v>
      </c>
      <c r="J504" s="2">
        <v>16</v>
      </c>
      <c r="K504" s="2" t="s">
        <v>1052</v>
      </c>
    </row>
    <row r="505" spans="1:11" x14ac:dyDescent="0.25">
      <c r="A505" s="1">
        <v>504</v>
      </c>
      <c r="B505" s="1">
        <v>8</v>
      </c>
      <c r="C505" s="2" t="s">
        <v>1524</v>
      </c>
      <c r="D505" s="262" t="s">
        <v>540</v>
      </c>
      <c r="E505" s="2" t="s">
        <v>1526</v>
      </c>
      <c r="F505" s="2" t="s">
        <v>953</v>
      </c>
      <c r="G505" s="1" t="s">
        <v>958</v>
      </c>
      <c r="H505" s="2">
        <v>42</v>
      </c>
      <c r="I505" s="259">
        <v>42690</v>
      </c>
      <c r="J505" s="2">
        <v>6</v>
      </c>
      <c r="K505" s="2" t="s">
        <v>964</v>
      </c>
    </row>
    <row r="506" spans="1:11" x14ac:dyDescent="0.25">
      <c r="A506" s="1">
        <v>505</v>
      </c>
      <c r="B506" s="1">
        <v>8</v>
      </c>
      <c r="C506" s="2" t="s">
        <v>1524</v>
      </c>
      <c r="D506" s="262" t="s">
        <v>541</v>
      </c>
      <c r="E506" s="2" t="s">
        <v>1527</v>
      </c>
      <c r="F506" s="2" t="s">
        <v>953</v>
      </c>
      <c r="G506" s="1" t="s">
        <v>958</v>
      </c>
      <c r="H506" s="2">
        <v>56</v>
      </c>
      <c r="I506" s="259">
        <v>48061</v>
      </c>
      <c r="J506" s="2">
        <v>6</v>
      </c>
      <c r="K506" s="2" t="s">
        <v>964</v>
      </c>
    </row>
    <row r="507" spans="1:11" x14ac:dyDescent="0.25">
      <c r="A507" s="1">
        <v>506</v>
      </c>
      <c r="B507" s="1">
        <v>8</v>
      </c>
      <c r="C507" s="2" t="s">
        <v>1524</v>
      </c>
      <c r="D507" s="262" t="s">
        <v>542</v>
      </c>
      <c r="E507" s="2" t="s">
        <v>1528</v>
      </c>
      <c r="F507" s="2" t="s">
        <v>953</v>
      </c>
      <c r="G507" s="1" t="s">
        <v>954</v>
      </c>
      <c r="H507" s="2">
        <v>96</v>
      </c>
      <c r="I507" s="259">
        <v>55527</v>
      </c>
      <c r="J507" s="2">
        <v>10</v>
      </c>
      <c r="K507" s="2" t="s">
        <v>955</v>
      </c>
    </row>
    <row r="508" spans="1:11" x14ac:dyDescent="0.25">
      <c r="A508" s="1">
        <v>507</v>
      </c>
      <c r="B508" s="1">
        <v>8</v>
      </c>
      <c r="C508" s="2" t="s">
        <v>1524</v>
      </c>
      <c r="D508" s="262" t="s">
        <v>543</v>
      </c>
      <c r="E508" s="2" t="s">
        <v>1529</v>
      </c>
      <c r="F508" s="2" t="s">
        <v>953</v>
      </c>
      <c r="G508" s="1" t="s">
        <v>958</v>
      </c>
      <c r="H508" s="2">
        <v>38</v>
      </c>
      <c r="I508" s="259">
        <v>31980</v>
      </c>
      <c r="J508" s="2">
        <v>6</v>
      </c>
      <c r="K508" s="2" t="s">
        <v>964</v>
      </c>
    </row>
    <row r="509" spans="1:11" x14ac:dyDescent="0.25">
      <c r="A509" s="1">
        <v>508</v>
      </c>
      <c r="B509" s="1">
        <v>8</v>
      </c>
      <c r="C509" s="2" t="s">
        <v>1524</v>
      </c>
      <c r="D509" s="262" t="s">
        <v>544</v>
      </c>
      <c r="E509" s="2" t="s">
        <v>1530</v>
      </c>
      <c r="F509" s="2" t="s">
        <v>953</v>
      </c>
      <c r="G509" s="1" t="s">
        <v>958</v>
      </c>
      <c r="H509" s="2">
        <v>62</v>
      </c>
      <c r="I509" s="259">
        <v>30786</v>
      </c>
      <c r="J509" s="2">
        <v>6</v>
      </c>
      <c r="K509" s="2" t="s">
        <v>964</v>
      </c>
    </row>
    <row r="510" spans="1:11" x14ac:dyDescent="0.25">
      <c r="A510" s="1">
        <v>509</v>
      </c>
      <c r="B510" s="1">
        <v>8</v>
      </c>
      <c r="C510" s="2" t="s">
        <v>1524</v>
      </c>
      <c r="D510" s="262" t="s">
        <v>545</v>
      </c>
      <c r="E510" s="2" t="s">
        <v>1531</v>
      </c>
      <c r="F510" s="2" t="s">
        <v>953</v>
      </c>
      <c r="G510" s="1" t="s">
        <v>958</v>
      </c>
      <c r="H510" s="2">
        <v>38</v>
      </c>
      <c r="I510" s="259">
        <v>32397</v>
      </c>
      <c r="J510" s="2">
        <v>6</v>
      </c>
      <c r="K510" s="2" t="s">
        <v>964</v>
      </c>
    </row>
    <row r="511" spans="1:11" x14ac:dyDescent="0.25">
      <c r="A511" s="1">
        <v>510</v>
      </c>
      <c r="B511" s="1">
        <v>8</v>
      </c>
      <c r="C511" s="2" t="s">
        <v>1524</v>
      </c>
      <c r="D511" s="262" t="s">
        <v>546</v>
      </c>
      <c r="E511" s="2" t="s">
        <v>1532</v>
      </c>
      <c r="F511" s="2" t="s">
        <v>953</v>
      </c>
      <c r="G511" s="1" t="s">
        <v>980</v>
      </c>
      <c r="H511" s="2">
        <v>32</v>
      </c>
      <c r="I511" s="259">
        <v>11373</v>
      </c>
      <c r="J511" s="2">
        <v>2</v>
      </c>
      <c r="K511" s="2" t="s">
        <v>981</v>
      </c>
    </row>
    <row r="512" spans="1:11" x14ac:dyDescent="0.25">
      <c r="A512" s="1">
        <v>511</v>
      </c>
      <c r="B512" s="1">
        <v>8</v>
      </c>
      <c r="C512" s="2" t="s">
        <v>1533</v>
      </c>
      <c r="D512" s="262" t="s">
        <v>547</v>
      </c>
      <c r="E512" s="2" t="s">
        <v>1534</v>
      </c>
      <c r="F512" s="2" t="s">
        <v>986</v>
      </c>
      <c r="G512" s="1" t="s">
        <v>1013</v>
      </c>
      <c r="H512" s="2">
        <v>464</v>
      </c>
      <c r="I512" s="259">
        <v>92519</v>
      </c>
      <c r="J512" s="2">
        <v>17</v>
      </c>
      <c r="K512" s="2" t="s">
        <v>1014</v>
      </c>
    </row>
    <row r="513" spans="1:11" x14ac:dyDescent="0.25">
      <c r="A513" s="1">
        <v>512</v>
      </c>
      <c r="B513" s="1">
        <v>8</v>
      </c>
      <c r="C513" s="2" t="s">
        <v>1533</v>
      </c>
      <c r="D513" s="262" t="s">
        <v>548</v>
      </c>
      <c r="E513" s="2" t="s">
        <v>1535</v>
      </c>
      <c r="F513" s="2" t="s">
        <v>953</v>
      </c>
      <c r="G513" s="1" t="s">
        <v>958</v>
      </c>
      <c r="H513" s="2">
        <v>31</v>
      </c>
      <c r="I513" s="259">
        <v>21587</v>
      </c>
      <c r="J513" s="2">
        <v>5</v>
      </c>
      <c r="K513" s="2" t="s">
        <v>959</v>
      </c>
    </row>
    <row r="514" spans="1:11" x14ac:dyDescent="0.25">
      <c r="A514" s="1">
        <v>513</v>
      </c>
      <c r="B514" s="1">
        <v>8</v>
      </c>
      <c r="C514" s="2" t="s">
        <v>1533</v>
      </c>
      <c r="D514" s="262" t="s">
        <v>549</v>
      </c>
      <c r="E514" s="2" t="s">
        <v>1536</v>
      </c>
      <c r="F514" s="2" t="s">
        <v>953</v>
      </c>
      <c r="G514" s="1" t="s">
        <v>958</v>
      </c>
      <c r="H514" s="2">
        <v>60</v>
      </c>
      <c r="I514" s="259">
        <v>48188</v>
      </c>
      <c r="J514" s="2">
        <v>6</v>
      </c>
      <c r="K514" s="2" t="s">
        <v>964</v>
      </c>
    </row>
    <row r="515" spans="1:11" x14ac:dyDescent="0.25">
      <c r="A515" s="1">
        <v>514</v>
      </c>
      <c r="B515" s="1">
        <v>8</v>
      </c>
      <c r="C515" s="2" t="s">
        <v>1533</v>
      </c>
      <c r="D515" s="262" t="s">
        <v>550</v>
      </c>
      <c r="E515" s="2" t="s">
        <v>1537</v>
      </c>
      <c r="F515" s="2" t="s">
        <v>953</v>
      </c>
      <c r="G515" s="1" t="s">
        <v>958</v>
      </c>
      <c r="H515" s="2">
        <v>41</v>
      </c>
      <c r="I515" s="259">
        <v>34442</v>
      </c>
      <c r="J515" s="2">
        <v>6</v>
      </c>
      <c r="K515" s="2" t="s">
        <v>964</v>
      </c>
    </row>
    <row r="516" spans="1:11" x14ac:dyDescent="0.25">
      <c r="A516" s="1">
        <v>515</v>
      </c>
      <c r="B516" s="1">
        <v>8</v>
      </c>
      <c r="C516" s="2" t="s">
        <v>1533</v>
      </c>
      <c r="D516" s="262" t="s">
        <v>551</v>
      </c>
      <c r="E516" s="2" t="s">
        <v>1538</v>
      </c>
      <c r="F516" s="2" t="s">
        <v>953</v>
      </c>
      <c r="G516" s="1" t="s">
        <v>980</v>
      </c>
      <c r="H516" s="2">
        <v>26</v>
      </c>
      <c r="I516" s="259">
        <v>8983</v>
      </c>
      <c r="J516" s="2">
        <v>2</v>
      </c>
      <c r="K516" s="2" t="s">
        <v>981</v>
      </c>
    </row>
    <row r="517" spans="1:11" x14ac:dyDescent="0.25">
      <c r="A517" s="1">
        <v>516</v>
      </c>
      <c r="B517" s="1">
        <v>8</v>
      </c>
      <c r="C517" s="2" t="s">
        <v>1533</v>
      </c>
      <c r="D517" s="262" t="s">
        <v>552</v>
      </c>
      <c r="E517" s="2" t="s">
        <v>1539</v>
      </c>
      <c r="F517" s="2" t="s">
        <v>953</v>
      </c>
      <c r="G517" s="1" t="s">
        <v>958</v>
      </c>
      <c r="H517" s="2">
        <v>34</v>
      </c>
      <c r="I517" s="259">
        <v>18073</v>
      </c>
      <c r="J517" s="2">
        <v>5</v>
      </c>
      <c r="K517" s="2" t="s">
        <v>959</v>
      </c>
    </row>
    <row r="518" spans="1:11" x14ac:dyDescent="0.25">
      <c r="A518" s="1">
        <v>517</v>
      </c>
      <c r="B518" s="1">
        <v>8</v>
      </c>
      <c r="C518" s="2" t="s">
        <v>1533</v>
      </c>
      <c r="D518" s="262" t="s">
        <v>553</v>
      </c>
      <c r="E518" s="2" t="s">
        <v>1540</v>
      </c>
      <c r="F518" s="2" t="s">
        <v>953</v>
      </c>
      <c r="G518" s="1" t="s">
        <v>958</v>
      </c>
      <c r="H518" s="2">
        <v>64</v>
      </c>
      <c r="I518" s="259">
        <v>21818</v>
      </c>
      <c r="J518" s="2">
        <v>5</v>
      </c>
      <c r="K518" s="2" t="s">
        <v>959</v>
      </c>
    </row>
    <row r="519" spans="1:11" x14ac:dyDescent="0.25">
      <c r="A519" s="1">
        <v>518</v>
      </c>
      <c r="B519" s="1">
        <v>8</v>
      </c>
      <c r="C519" s="2" t="s">
        <v>1533</v>
      </c>
      <c r="D519" s="262" t="s">
        <v>554</v>
      </c>
      <c r="E519" s="2" t="s">
        <v>1541</v>
      </c>
      <c r="F519" s="2" t="s">
        <v>953</v>
      </c>
      <c r="G519" s="1" t="s">
        <v>954</v>
      </c>
      <c r="H519" s="2">
        <v>113</v>
      </c>
      <c r="I519" s="259">
        <v>86952</v>
      </c>
      <c r="J519" s="2">
        <v>10</v>
      </c>
      <c r="K519" s="2" t="s">
        <v>955</v>
      </c>
    </row>
    <row r="520" spans="1:11" x14ac:dyDescent="0.25">
      <c r="A520" s="1">
        <v>519</v>
      </c>
      <c r="B520" s="1">
        <v>8</v>
      </c>
      <c r="C520" s="2" t="s">
        <v>1533</v>
      </c>
      <c r="D520" s="262" t="s">
        <v>555</v>
      </c>
      <c r="E520" s="2" t="s">
        <v>1542</v>
      </c>
      <c r="F520" s="2" t="s">
        <v>953</v>
      </c>
      <c r="G520" s="1" t="s">
        <v>958</v>
      </c>
      <c r="H520" s="2">
        <v>51</v>
      </c>
      <c r="I520" s="259">
        <v>27651</v>
      </c>
      <c r="J520" s="2">
        <v>5</v>
      </c>
      <c r="K520" s="2" t="s">
        <v>959</v>
      </c>
    </row>
    <row r="521" spans="1:11" x14ac:dyDescent="0.25">
      <c r="A521" s="1">
        <v>520</v>
      </c>
      <c r="B521" s="1">
        <v>8</v>
      </c>
      <c r="C521" s="2" t="s">
        <v>1533</v>
      </c>
      <c r="D521" s="262" t="s">
        <v>556</v>
      </c>
      <c r="E521" s="2" t="s">
        <v>1543</v>
      </c>
      <c r="F521" s="2" t="s">
        <v>953</v>
      </c>
      <c r="G521" s="1" t="s">
        <v>958</v>
      </c>
      <c r="H521" s="2">
        <v>30</v>
      </c>
      <c r="I521" s="259">
        <v>20022</v>
      </c>
      <c r="J521" s="2">
        <v>5</v>
      </c>
      <c r="K521" s="2" t="s">
        <v>959</v>
      </c>
    </row>
    <row r="522" spans="1:11" x14ac:dyDescent="0.25">
      <c r="A522" s="1">
        <v>521</v>
      </c>
      <c r="B522" s="1">
        <v>8</v>
      </c>
      <c r="C522" s="2" t="s">
        <v>1533</v>
      </c>
      <c r="D522" s="262" t="s">
        <v>557</v>
      </c>
      <c r="E522" s="2" t="s">
        <v>1544</v>
      </c>
      <c r="F522" s="2" t="s">
        <v>953</v>
      </c>
      <c r="G522" s="1" t="s">
        <v>958</v>
      </c>
      <c r="H522" s="2">
        <v>44</v>
      </c>
      <c r="I522" s="259">
        <v>32996</v>
      </c>
      <c r="J522" s="2">
        <v>6</v>
      </c>
      <c r="K522" s="2" t="s">
        <v>964</v>
      </c>
    </row>
    <row r="523" spans="1:11" x14ac:dyDescent="0.25">
      <c r="A523" s="1">
        <v>522</v>
      </c>
      <c r="B523" s="1">
        <v>8</v>
      </c>
      <c r="C523" s="2" t="s">
        <v>1533</v>
      </c>
      <c r="D523" s="262" t="s">
        <v>558</v>
      </c>
      <c r="E523" s="2" t="s">
        <v>1545</v>
      </c>
      <c r="F523" s="2" t="s">
        <v>953</v>
      </c>
      <c r="G523" s="1" t="s">
        <v>961</v>
      </c>
      <c r="H523" s="2">
        <v>60</v>
      </c>
      <c r="I523" s="259">
        <v>41779</v>
      </c>
      <c r="J523" s="2">
        <v>12</v>
      </c>
      <c r="K523" s="2" t="s">
        <v>966</v>
      </c>
    </row>
    <row r="524" spans="1:11" x14ac:dyDescent="0.25">
      <c r="A524" s="1">
        <v>523</v>
      </c>
      <c r="B524" s="1">
        <v>8</v>
      </c>
      <c r="C524" s="2" t="s">
        <v>1533</v>
      </c>
      <c r="D524" s="262" t="s">
        <v>559</v>
      </c>
      <c r="E524" s="2" t="s">
        <v>1546</v>
      </c>
      <c r="F524" s="2" t="s">
        <v>953</v>
      </c>
      <c r="G524" s="1" t="s">
        <v>958</v>
      </c>
      <c r="H524" s="2">
        <v>36</v>
      </c>
      <c r="I524" s="259">
        <v>31698</v>
      </c>
      <c r="J524" s="2">
        <v>6</v>
      </c>
      <c r="K524" s="2" t="s">
        <v>964</v>
      </c>
    </row>
    <row r="525" spans="1:11" x14ac:dyDescent="0.25">
      <c r="A525" s="1">
        <v>524</v>
      </c>
      <c r="B525" s="1">
        <v>8</v>
      </c>
      <c r="C525" s="2" t="s">
        <v>1533</v>
      </c>
      <c r="D525" s="262" t="s">
        <v>560</v>
      </c>
      <c r="E525" s="2" t="s">
        <v>1547</v>
      </c>
      <c r="F525" s="2" t="s">
        <v>953</v>
      </c>
      <c r="G525" s="1" t="s">
        <v>980</v>
      </c>
      <c r="H525" s="2">
        <v>20</v>
      </c>
      <c r="I525" s="259">
        <v>19561</v>
      </c>
      <c r="J525" s="2">
        <v>3</v>
      </c>
      <c r="K525" s="2" t="s">
        <v>1029</v>
      </c>
    </row>
    <row r="526" spans="1:11" x14ac:dyDescent="0.25">
      <c r="A526" s="1">
        <v>525</v>
      </c>
      <c r="B526" s="1">
        <v>8</v>
      </c>
      <c r="C526" s="2" t="s">
        <v>1548</v>
      </c>
      <c r="D526" s="262" t="s">
        <v>561</v>
      </c>
      <c r="E526" s="2" t="s">
        <v>1549</v>
      </c>
      <c r="F526" s="2" t="s">
        <v>949</v>
      </c>
      <c r="G526" s="1" t="s">
        <v>950</v>
      </c>
      <c r="H526" s="2">
        <v>768</v>
      </c>
      <c r="I526" s="259">
        <v>141300</v>
      </c>
      <c r="J526" s="2">
        <v>19</v>
      </c>
      <c r="K526" s="2" t="s">
        <v>951</v>
      </c>
    </row>
    <row r="527" spans="1:11" x14ac:dyDescent="0.25">
      <c r="A527" s="1">
        <v>526</v>
      </c>
      <c r="B527" s="1">
        <v>8</v>
      </c>
      <c r="C527" s="2" t="s">
        <v>1548</v>
      </c>
      <c r="D527" s="262" t="s">
        <v>562</v>
      </c>
      <c r="E527" s="2" t="s">
        <v>1550</v>
      </c>
      <c r="F527" s="2" t="s">
        <v>953</v>
      </c>
      <c r="G527" s="1" t="s">
        <v>958</v>
      </c>
      <c r="H527" s="2">
        <v>40</v>
      </c>
      <c r="I527" s="259">
        <v>35699</v>
      </c>
      <c r="J527" s="2">
        <v>6</v>
      </c>
      <c r="K527" s="2" t="s">
        <v>964</v>
      </c>
    </row>
    <row r="528" spans="1:11" x14ac:dyDescent="0.25">
      <c r="A528" s="1">
        <v>527</v>
      </c>
      <c r="B528" s="1">
        <v>8</v>
      </c>
      <c r="C528" s="2" t="s">
        <v>1548</v>
      </c>
      <c r="D528" s="262" t="s">
        <v>563</v>
      </c>
      <c r="E528" s="2" t="s">
        <v>1551</v>
      </c>
      <c r="F528" s="2" t="s">
        <v>953</v>
      </c>
      <c r="G528" s="1" t="s">
        <v>958</v>
      </c>
      <c r="H528" s="2">
        <v>41</v>
      </c>
      <c r="I528" s="259">
        <v>24320</v>
      </c>
      <c r="J528" s="2">
        <v>5</v>
      </c>
      <c r="K528" s="2" t="s">
        <v>959</v>
      </c>
    </row>
    <row r="529" spans="1:11" x14ac:dyDescent="0.25">
      <c r="A529" s="1">
        <v>528</v>
      </c>
      <c r="B529" s="1">
        <v>8</v>
      </c>
      <c r="C529" s="2" t="s">
        <v>1548</v>
      </c>
      <c r="D529" s="262" t="s">
        <v>564</v>
      </c>
      <c r="E529" s="2" t="s">
        <v>1552</v>
      </c>
      <c r="F529" s="2" t="s">
        <v>953</v>
      </c>
      <c r="G529" s="1" t="s">
        <v>958</v>
      </c>
      <c r="H529" s="2">
        <v>116</v>
      </c>
      <c r="I529" s="259">
        <v>57209</v>
      </c>
      <c r="J529" s="2">
        <v>6</v>
      </c>
      <c r="K529" s="2" t="s">
        <v>964</v>
      </c>
    </row>
    <row r="530" spans="1:11" x14ac:dyDescent="0.25">
      <c r="A530" s="1">
        <v>529</v>
      </c>
      <c r="B530" s="1">
        <v>8</v>
      </c>
      <c r="C530" s="2" t="s">
        <v>1548</v>
      </c>
      <c r="D530" s="262" t="s">
        <v>565</v>
      </c>
      <c r="E530" s="2" t="s">
        <v>1553</v>
      </c>
      <c r="F530" s="2" t="s">
        <v>953</v>
      </c>
      <c r="G530" s="1" t="s">
        <v>954</v>
      </c>
      <c r="H530" s="2">
        <v>85</v>
      </c>
      <c r="I530" s="259">
        <v>39421</v>
      </c>
      <c r="J530" s="2">
        <v>9</v>
      </c>
      <c r="K530" s="2" t="s">
        <v>977</v>
      </c>
    </row>
    <row r="531" spans="1:11" x14ac:dyDescent="0.25">
      <c r="A531" s="1">
        <v>530</v>
      </c>
      <c r="B531" s="1">
        <v>8</v>
      </c>
      <c r="C531" s="2" t="s">
        <v>1548</v>
      </c>
      <c r="D531" s="262" t="s">
        <v>566</v>
      </c>
      <c r="E531" s="2" t="s">
        <v>1554</v>
      </c>
      <c r="F531" s="2" t="s">
        <v>953</v>
      </c>
      <c r="G531" s="1" t="s">
        <v>958</v>
      </c>
      <c r="H531" s="2">
        <v>36</v>
      </c>
      <c r="I531" s="259">
        <v>38703</v>
      </c>
      <c r="J531" s="2">
        <v>6</v>
      </c>
      <c r="K531" s="2" t="s">
        <v>964</v>
      </c>
    </row>
    <row r="532" spans="1:11" x14ac:dyDescent="0.25">
      <c r="A532" s="1">
        <v>531</v>
      </c>
      <c r="B532" s="1">
        <v>8</v>
      </c>
      <c r="C532" s="2" t="s">
        <v>1548</v>
      </c>
      <c r="D532" s="262" t="s">
        <v>567</v>
      </c>
      <c r="E532" s="2" t="s">
        <v>1555</v>
      </c>
      <c r="F532" s="2" t="s">
        <v>953</v>
      </c>
      <c r="G532" s="1" t="s">
        <v>980</v>
      </c>
      <c r="H532" s="2">
        <v>17</v>
      </c>
      <c r="I532" s="259">
        <v>10852</v>
      </c>
      <c r="J532" s="2">
        <v>2</v>
      </c>
      <c r="K532" s="2" t="s">
        <v>981</v>
      </c>
    </row>
    <row r="533" spans="1:11" x14ac:dyDescent="0.25">
      <c r="A533" s="1">
        <v>532</v>
      </c>
      <c r="B533" s="1">
        <v>8</v>
      </c>
      <c r="C533" s="2" t="s">
        <v>1548</v>
      </c>
      <c r="D533" s="262" t="s">
        <v>568</v>
      </c>
      <c r="E533" s="2" t="s">
        <v>1556</v>
      </c>
      <c r="F533" s="2" t="s">
        <v>953</v>
      </c>
      <c r="G533" s="1" t="s">
        <v>987</v>
      </c>
      <c r="H533" s="2">
        <v>169</v>
      </c>
      <c r="I533" s="259">
        <v>94075</v>
      </c>
      <c r="J533" s="2">
        <v>14</v>
      </c>
      <c r="K533" s="2" t="s">
        <v>1220</v>
      </c>
    </row>
    <row r="534" spans="1:11" x14ac:dyDescent="0.25">
      <c r="A534" s="1">
        <v>533</v>
      </c>
      <c r="B534" s="1">
        <v>8</v>
      </c>
      <c r="C534" s="2" t="s">
        <v>1548</v>
      </c>
      <c r="D534" s="262" t="s">
        <v>569</v>
      </c>
      <c r="E534" s="2" t="s">
        <v>1557</v>
      </c>
      <c r="F534" s="2" t="s">
        <v>953</v>
      </c>
      <c r="G534" s="1" t="s">
        <v>958</v>
      </c>
      <c r="H534" s="2">
        <v>40</v>
      </c>
      <c r="I534" s="259">
        <v>30502</v>
      </c>
      <c r="J534" s="2">
        <v>6</v>
      </c>
      <c r="K534" s="2" t="s">
        <v>964</v>
      </c>
    </row>
    <row r="535" spans="1:11" x14ac:dyDescent="0.25">
      <c r="A535" s="1">
        <v>534</v>
      </c>
      <c r="B535" s="1">
        <v>8</v>
      </c>
      <c r="C535" s="2" t="s">
        <v>1548</v>
      </c>
      <c r="D535" s="262" t="s">
        <v>570</v>
      </c>
      <c r="E535" s="2" t="s">
        <v>1558</v>
      </c>
      <c r="F535" s="2" t="s">
        <v>953</v>
      </c>
      <c r="G535" s="1" t="s">
        <v>954</v>
      </c>
      <c r="H535" s="2">
        <v>78</v>
      </c>
      <c r="I535" s="259">
        <v>53535</v>
      </c>
      <c r="J535" s="2">
        <v>10</v>
      </c>
      <c r="K535" s="2" t="s">
        <v>955</v>
      </c>
    </row>
    <row r="536" spans="1:11" x14ac:dyDescent="0.25">
      <c r="A536" s="1">
        <v>535</v>
      </c>
      <c r="B536" s="1">
        <v>8</v>
      </c>
      <c r="C536" s="2" t="s">
        <v>1548</v>
      </c>
      <c r="D536" s="262" t="s">
        <v>571</v>
      </c>
      <c r="E536" s="2" t="s">
        <v>1559</v>
      </c>
      <c r="F536" s="2" t="s">
        <v>953</v>
      </c>
      <c r="G536" s="1" t="s">
        <v>954</v>
      </c>
      <c r="H536" s="2">
        <v>90</v>
      </c>
      <c r="I536" s="259">
        <v>53987</v>
      </c>
      <c r="J536" s="2">
        <v>10</v>
      </c>
      <c r="K536" s="2" t="s">
        <v>955</v>
      </c>
    </row>
    <row r="537" spans="1:11" x14ac:dyDescent="0.25">
      <c r="A537" s="1">
        <v>536</v>
      </c>
      <c r="B537" s="1">
        <v>8</v>
      </c>
      <c r="C537" s="2" t="s">
        <v>1548</v>
      </c>
      <c r="D537" s="262" t="s">
        <v>572</v>
      </c>
      <c r="E537" s="2" t="s">
        <v>1560</v>
      </c>
      <c r="F537" s="2" t="s">
        <v>953</v>
      </c>
      <c r="G537" s="1" t="s">
        <v>958</v>
      </c>
      <c r="H537" s="2">
        <v>41</v>
      </c>
      <c r="I537" s="259">
        <v>26336</v>
      </c>
      <c r="J537" s="2">
        <v>5</v>
      </c>
      <c r="K537" s="2" t="s">
        <v>959</v>
      </c>
    </row>
    <row r="538" spans="1:11" x14ac:dyDescent="0.25">
      <c r="A538" s="1">
        <v>537</v>
      </c>
      <c r="B538" s="1">
        <v>8</v>
      </c>
      <c r="C538" s="2" t="s">
        <v>1548</v>
      </c>
      <c r="D538" s="262" t="s">
        <v>573</v>
      </c>
      <c r="E538" s="2" t="s">
        <v>1561</v>
      </c>
      <c r="F538" s="2" t="s">
        <v>953</v>
      </c>
      <c r="G538" s="1" t="s">
        <v>958</v>
      </c>
      <c r="H538" s="2">
        <v>30</v>
      </c>
      <c r="I538" s="259">
        <v>18072</v>
      </c>
      <c r="J538" s="2">
        <v>5</v>
      </c>
      <c r="K538" s="2" t="s">
        <v>959</v>
      </c>
    </row>
    <row r="539" spans="1:11" x14ac:dyDescent="0.25">
      <c r="A539" s="1">
        <v>538</v>
      </c>
      <c r="B539" s="1">
        <v>8</v>
      </c>
      <c r="C539" s="2" t="s">
        <v>1548</v>
      </c>
      <c r="D539" s="262" t="s">
        <v>574</v>
      </c>
      <c r="E539" s="2" t="s">
        <v>1562</v>
      </c>
      <c r="F539" s="2" t="s">
        <v>953</v>
      </c>
      <c r="G539" s="1" t="s">
        <v>958</v>
      </c>
      <c r="H539" s="2">
        <v>54</v>
      </c>
      <c r="I539" s="259">
        <v>25424</v>
      </c>
      <c r="J539" s="2">
        <v>5</v>
      </c>
      <c r="K539" s="2" t="s">
        <v>959</v>
      </c>
    </row>
    <row r="540" spans="1:11" x14ac:dyDescent="0.25">
      <c r="A540" s="1">
        <v>539</v>
      </c>
      <c r="B540" s="1">
        <v>8</v>
      </c>
      <c r="C540" s="2" t="s">
        <v>1548</v>
      </c>
      <c r="D540" s="262" t="s">
        <v>575</v>
      </c>
      <c r="E540" s="2" t="s">
        <v>1563</v>
      </c>
      <c r="F540" s="2" t="s">
        <v>953</v>
      </c>
      <c r="G540" s="1" t="s">
        <v>958</v>
      </c>
      <c r="H540" s="2">
        <v>40</v>
      </c>
      <c r="I540" s="259">
        <v>33419</v>
      </c>
      <c r="J540" s="2">
        <v>6</v>
      </c>
      <c r="K540" s="2" t="s">
        <v>964</v>
      </c>
    </row>
    <row r="541" spans="1:11" x14ac:dyDescent="0.25">
      <c r="A541" s="1">
        <v>540</v>
      </c>
      <c r="B541" s="1">
        <v>8</v>
      </c>
      <c r="C541" s="2" t="s">
        <v>1548</v>
      </c>
      <c r="D541" s="262" t="s">
        <v>576</v>
      </c>
      <c r="E541" s="2" t="s">
        <v>1564</v>
      </c>
      <c r="F541" s="2" t="s">
        <v>953</v>
      </c>
      <c r="G541" s="1" t="s">
        <v>958</v>
      </c>
      <c r="H541" s="2">
        <v>41</v>
      </c>
      <c r="I541" s="259">
        <v>28698</v>
      </c>
      <c r="J541" s="2">
        <v>5</v>
      </c>
      <c r="K541" s="2" t="s">
        <v>959</v>
      </c>
    </row>
    <row r="542" spans="1:11" x14ac:dyDescent="0.25">
      <c r="A542" s="1">
        <v>541</v>
      </c>
      <c r="B542" s="1">
        <v>8</v>
      </c>
      <c r="C542" s="2" t="s">
        <v>1548</v>
      </c>
      <c r="D542" s="262" t="s">
        <v>577</v>
      </c>
      <c r="E542" s="2" t="s">
        <v>1565</v>
      </c>
      <c r="F542" s="2" t="s">
        <v>986</v>
      </c>
      <c r="G542" s="1" t="s">
        <v>987</v>
      </c>
      <c r="H542" s="2">
        <v>240</v>
      </c>
      <c r="I542" s="259">
        <v>115471</v>
      </c>
      <c r="J542" s="2">
        <v>15</v>
      </c>
      <c r="K542" s="2" t="s">
        <v>988</v>
      </c>
    </row>
    <row r="543" spans="1:11" x14ac:dyDescent="0.25">
      <c r="A543" s="1">
        <v>542</v>
      </c>
      <c r="B543" s="1">
        <v>8</v>
      </c>
      <c r="C543" s="2" t="s">
        <v>1548</v>
      </c>
      <c r="D543" s="262" t="s">
        <v>578</v>
      </c>
      <c r="E543" s="2" t="s">
        <v>1566</v>
      </c>
      <c r="F543" s="2" t="s">
        <v>953</v>
      </c>
      <c r="G543" s="1" t="s">
        <v>958</v>
      </c>
      <c r="H543" s="2">
        <v>57</v>
      </c>
      <c r="I543" s="259">
        <v>29111</v>
      </c>
      <c r="J543" s="2">
        <v>5</v>
      </c>
      <c r="K543" s="2" t="s">
        <v>959</v>
      </c>
    </row>
    <row r="544" spans="1:11" x14ac:dyDescent="0.25">
      <c r="A544" s="1">
        <v>543</v>
      </c>
      <c r="B544" s="1">
        <v>8</v>
      </c>
      <c r="C544" s="2" t="s">
        <v>1567</v>
      </c>
      <c r="D544" s="262" t="s">
        <v>579</v>
      </c>
      <c r="E544" s="2" t="s">
        <v>1568</v>
      </c>
      <c r="F544" s="2" t="s">
        <v>986</v>
      </c>
      <c r="G544" s="1" t="s">
        <v>1013</v>
      </c>
      <c r="H544" s="2">
        <v>349</v>
      </c>
      <c r="I544" s="259">
        <v>114643</v>
      </c>
      <c r="J544" s="2">
        <v>16</v>
      </c>
      <c r="K544" s="2" t="s">
        <v>1052</v>
      </c>
    </row>
    <row r="545" spans="1:11" x14ac:dyDescent="0.25">
      <c r="A545" s="1">
        <v>544</v>
      </c>
      <c r="B545" s="1">
        <v>8</v>
      </c>
      <c r="C545" s="2" t="s">
        <v>1567</v>
      </c>
      <c r="D545" s="262" t="s">
        <v>580</v>
      </c>
      <c r="E545" s="2" t="s">
        <v>1569</v>
      </c>
      <c r="F545" s="2" t="s">
        <v>953</v>
      </c>
      <c r="G545" s="1" t="s">
        <v>954</v>
      </c>
      <c r="H545" s="2">
        <v>76</v>
      </c>
      <c r="I545" s="259">
        <v>58461</v>
      </c>
      <c r="J545" s="2">
        <v>10</v>
      </c>
      <c r="K545" s="2" t="s">
        <v>955</v>
      </c>
    </row>
    <row r="546" spans="1:11" x14ac:dyDescent="0.25">
      <c r="A546" s="1">
        <v>545</v>
      </c>
      <c r="B546" s="1">
        <v>8</v>
      </c>
      <c r="C546" s="2" t="s">
        <v>1567</v>
      </c>
      <c r="D546" s="262" t="s">
        <v>581</v>
      </c>
      <c r="E546" s="2" t="s">
        <v>1570</v>
      </c>
      <c r="F546" s="2" t="s">
        <v>953</v>
      </c>
      <c r="G546" s="1" t="s">
        <v>958</v>
      </c>
      <c r="H546" s="2">
        <v>30</v>
      </c>
      <c r="I546" s="259">
        <v>23941</v>
      </c>
      <c r="J546" s="2">
        <v>5</v>
      </c>
      <c r="K546" s="2" t="s">
        <v>959</v>
      </c>
    </row>
    <row r="547" spans="1:11" x14ac:dyDescent="0.25">
      <c r="A547" s="1">
        <v>546</v>
      </c>
      <c r="B547" s="1">
        <v>8</v>
      </c>
      <c r="C547" s="2" t="s">
        <v>1567</v>
      </c>
      <c r="D547" s="262" t="s">
        <v>582</v>
      </c>
      <c r="E547" s="2" t="s">
        <v>1571</v>
      </c>
      <c r="F547" s="2" t="s">
        <v>953</v>
      </c>
      <c r="G547" s="1" t="s">
        <v>958</v>
      </c>
      <c r="H547" s="2">
        <v>36</v>
      </c>
      <c r="I547" s="259">
        <v>20306</v>
      </c>
      <c r="J547" s="2">
        <v>5</v>
      </c>
      <c r="K547" s="2" t="s">
        <v>959</v>
      </c>
    </row>
    <row r="548" spans="1:11" x14ac:dyDescent="0.25">
      <c r="A548" s="1">
        <v>547</v>
      </c>
      <c r="B548" s="1">
        <v>8</v>
      </c>
      <c r="C548" s="2" t="s">
        <v>1567</v>
      </c>
      <c r="D548" s="262" t="s">
        <v>583</v>
      </c>
      <c r="E548" s="2" t="s">
        <v>1572</v>
      </c>
      <c r="F548" s="2" t="s">
        <v>953</v>
      </c>
      <c r="G548" s="1" t="s">
        <v>961</v>
      </c>
      <c r="H548" s="2">
        <v>200</v>
      </c>
      <c r="I548" s="259">
        <v>65171</v>
      </c>
      <c r="J548" s="2">
        <v>13</v>
      </c>
      <c r="K548" s="2" t="s">
        <v>962</v>
      </c>
    </row>
    <row r="549" spans="1:11" x14ac:dyDescent="0.25">
      <c r="A549" s="1">
        <v>548</v>
      </c>
      <c r="B549" s="1">
        <v>8</v>
      </c>
      <c r="C549" s="2" t="s">
        <v>1567</v>
      </c>
      <c r="D549" s="262" t="s">
        <v>584</v>
      </c>
      <c r="E549" s="2" t="s">
        <v>1573</v>
      </c>
      <c r="F549" s="2" t="s">
        <v>953</v>
      </c>
      <c r="G549" s="1" t="s">
        <v>980</v>
      </c>
      <c r="H549" s="2">
        <v>30</v>
      </c>
      <c r="I549" s="259">
        <v>20422</v>
      </c>
      <c r="J549" s="2">
        <v>3</v>
      </c>
      <c r="K549" s="2" t="s">
        <v>1029</v>
      </c>
    </row>
    <row r="550" spans="1:11" x14ac:dyDescent="0.25">
      <c r="A550" s="1">
        <v>549</v>
      </c>
      <c r="B550" s="1">
        <v>8</v>
      </c>
      <c r="C550" s="2" t="s">
        <v>1567</v>
      </c>
      <c r="D550" s="262" t="s">
        <v>585</v>
      </c>
      <c r="E550" s="2" t="s">
        <v>1574</v>
      </c>
      <c r="F550" s="2" t="s">
        <v>953</v>
      </c>
      <c r="G550" s="1" t="s">
        <v>980</v>
      </c>
      <c r="H550" s="2">
        <v>0</v>
      </c>
      <c r="I550" s="259">
        <v>12091</v>
      </c>
      <c r="J550" s="2">
        <v>2</v>
      </c>
      <c r="K550" s="2" t="s">
        <v>981</v>
      </c>
    </row>
    <row r="551" spans="1:11" x14ac:dyDescent="0.25">
      <c r="A551" s="1">
        <v>550</v>
      </c>
      <c r="B551" s="1">
        <v>8</v>
      </c>
      <c r="C551" s="2" t="s">
        <v>1567</v>
      </c>
      <c r="D551" s="262" t="s">
        <v>586</v>
      </c>
      <c r="E551" s="2" t="s">
        <v>1575</v>
      </c>
      <c r="F551" s="2" t="s">
        <v>953</v>
      </c>
      <c r="G551" s="1" t="s">
        <v>980</v>
      </c>
      <c r="H551" s="2">
        <v>30</v>
      </c>
      <c r="I551" s="259">
        <v>36183</v>
      </c>
      <c r="J551" s="2">
        <v>4</v>
      </c>
      <c r="K551" s="2" t="s">
        <v>1092</v>
      </c>
    </row>
    <row r="552" spans="1:11" x14ac:dyDescent="0.25">
      <c r="A552" s="1">
        <v>551</v>
      </c>
      <c r="B552" s="1">
        <v>8</v>
      </c>
      <c r="C552" s="2" t="s">
        <v>1567</v>
      </c>
      <c r="D552" s="262" t="s">
        <v>587</v>
      </c>
      <c r="E552" s="2" t="s">
        <v>1576</v>
      </c>
      <c r="F552" s="2" t="s">
        <v>953</v>
      </c>
      <c r="G552" s="1" t="s">
        <v>980</v>
      </c>
      <c r="H552" s="2">
        <v>0</v>
      </c>
      <c r="I552" s="259">
        <v>29269</v>
      </c>
      <c r="J552" s="2">
        <v>4</v>
      </c>
      <c r="K552" s="2" t="s">
        <v>1092</v>
      </c>
    </row>
    <row r="553" spans="1:11" x14ac:dyDescent="0.25">
      <c r="A553" s="1">
        <v>552</v>
      </c>
      <c r="B553" s="1">
        <v>8</v>
      </c>
      <c r="C553" s="2" t="s">
        <v>1577</v>
      </c>
      <c r="D553" s="262" t="s">
        <v>588</v>
      </c>
      <c r="E553" s="2" t="s">
        <v>1578</v>
      </c>
      <c r="F553" s="2" t="s">
        <v>986</v>
      </c>
      <c r="G553" s="1" t="s">
        <v>1013</v>
      </c>
      <c r="H553" s="2">
        <v>323</v>
      </c>
      <c r="I553" s="259">
        <v>100365</v>
      </c>
      <c r="J553" s="2">
        <v>16</v>
      </c>
      <c r="K553" s="2" t="s">
        <v>1052</v>
      </c>
    </row>
    <row r="554" spans="1:11" x14ac:dyDescent="0.25">
      <c r="A554" s="1">
        <v>553</v>
      </c>
      <c r="B554" s="1">
        <v>8</v>
      </c>
      <c r="C554" s="2" t="s">
        <v>1577</v>
      </c>
      <c r="D554" s="262" t="s">
        <v>589</v>
      </c>
      <c r="E554" s="2" t="s">
        <v>1579</v>
      </c>
      <c r="F554" s="2" t="s">
        <v>953</v>
      </c>
      <c r="G554" s="1" t="s">
        <v>954</v>
      </c>
      <c r="H554" s="2">
        <v>80</v>
      </c>
      <c r="I554" s="259">
        <v>70977</v>
      </c>
      <c r="J554" s="2">
        <v>10</v>
      </c>
      <c r="K554" s="2" t="s">
        <v>955</v>
      </c>
    </row>
    <row r="555" spans="1:11" x14ac:dyDescent="0.25">
      <c r="A555" s="1">
        <v>554</v>
      </c>
      <c r="B555" s="1">
        <v>8</v>
      </c>
      <c r="C555" s="2" t="s">
        <v>1577</v>
      </c>
      <c r="D555" s="262" t="s">
        <v>590</v>
      </c>
      <c r="E555" s="2" t="s">
        <v>1580</v>
      </c>
      <c r="F555" s="2" t="s">
        <v>953</v>
      </c>
      <c r="G555" s="1" t="s">
        <v>958</v>
      </c>
      <c r="H555" s="2">
        <v>35</v>
      </c>
      <c r="I555" s="259">
        <v>47716</v>
      </c>
      <c r="J555" s="2">
        <v>6</v>
      </c>
      <c r="K555" s="2" t="s">
        <v>964</v>
      </c>
    </row>
    <row r="556" spans="1:11" x14ac:dyDescent="0.25">
      <c r="A556" s="1">
        <v>555</v>
      </c>
      <c r="B556" s="1">
        <v>8</v>
      </c>
      <c r="C556" s="2" t="s">
        <v>1577</v>
      </c>
      <c r="D556" s="262" t="s">
        <v>591</v>
      </c>
      <c r="E556" s="2" t="s">
        <v>1581</v>
      </c>
      <c r="F556" s="2" t="s">
        <v>953</v>
      </c>
      <c r="G556" s="1" t="s">
        <v>954</v>
      </c>
      <c r="H556" s="2">
        <v>90</v>
      </c>
      <c r="I556" s="259">
        <v>84907</v>
      </c>
      <c r="J556" s="2">
        <v>10</v>
      </c>
      <c r="K556" s="2" t="s">
        <v>955</v>
      </c>
    </row>
    <row r="557" spans="1:11" x14ac:dyDescent="0.25">
      <c r="A557" s="1">
        <v>556</v>
      </c>
      <c r="B557" s="1">
        <v>8</v>
      </c>
      <c r="C557" s="2" t="s">
        <v>1577</v>
      </c>
      <c r="D557" s="262" t="s">
        <v>592</v>
      </c>
      <c r="E557" s="2" t="s">
        <v>1582</v>
      </c>
      <c r="F557" s="2" t="s">
        <v>953</v>
      </c>
      <c r="G557" s="1" t="s">
        <v>958</v>
      </c>
      <c r="H557" s="2">
        <v>51</v>
      </c>
      <c r="I557" s="259">
        <v>53812</v>
      </c>
      <c r="J557" s="2">
        <v>6</v>
      </c>
      <c r="K557" s="2" t="s">
        <v>964</v>
      </c>
    </row>
    <row r="558" spans="1:11" x14ac:dyDescent="0.25">
      <c r="A558" s="1">
        <v>557</v>
      </c>
      <c r="B558" s="1">
        <v>8</v>
      </c>
      <c r="C558" s="2" t="s">
        <v>1577</v>
      </c>
      <c r="D558" s="262" t="s">
        <v>593</v>
      </c>
      <c r="E558" s="2" t="s">
        <v>1583</v>
      </c>
      <c r="F558" s="2" t="s">
        <v>953</v>
      </c>
      <c r="G558" s="1" t="s">
        <v>958</v>
      </c>
      <c r="H558" s="2">
        <v>40</v>
      </c>
      <c r="I558" s="259">
        <v>29545</v>
      </c>
      <c r="J558" s="2">
        <v>5</v>
      </c>
      <c r="K558" s="2" t="s">
        <v>959</v>
      </c>
    </row>
    <row r="559" spans="1:11" x14ac:dyDescent="0.25">
      <c r="A559" s="1">
        <v>558</v>
      </c>
      <c r="B559" s="1">
        <v>8</v>
      </c>
      <c r="C559" s="2" t="s">
        <v>1584</v>
      </c>
      <c r="D559" s="262" t="s">
        <v>594</v>
      </c>
      <c r="E559" s="2" t="s">
        <v>1585</v>
      </c>
      <c r="F559" s="2" t="s">
        <v>949</v>
      </c>
      <c r="G559" s="1" t="s">
        <v>950</v>
      </c>
      <c r="H559" s="2">
        <v>1022</v>
      </c>
      <c r="I559" s="259">
        <v>254736</v>
      </c>
      <c r="J559" s="2">
        <v>20</v>
      </c>
      <c r="K559" s="2" t="s">
        <v>1095</v>
      </c>
    </row>
    <row r="560" spans="1:11" x14ac:dyDescent="0.25">
      <c r="A560" s="1">
        <v>559</v>
      </c>
      <c r="B560" s="1">
        <v>8</v>
      </c>
      <c r="C560" s="2" t="s">
        <v>1584</v>
      </c>
      <c r="D560" s="262" t="s">
        <v>595</v>
      </c>
      <c r="E560" s="2" t="s">
        <v>1586</v>
      </c>
      <c r="F560" s="2" t="s">
        <v>953</v>
      </c>
      <c r="G560" s="1" t="s">
        <v>958</v>
      </c>
      <c r="H560" s="2">
        <v>35</v>
      </c>
      <c r="I560" s="259">
        <v>51630</v>
      </c>
      <c r="J560" s="2">
        <v>6</v>
      </c>
      <c r="K560" s="2" t="s">
        <v>964</v>
      </c>
    </row>
    <row r="561" spans="1:11" x14ac:dyDescent="0.25">
      <c r="A561" s="1">
        <v>560</v>
      </c>
      <c r="B561" s="1">
        <v>8</v>
      </c>
      <c r="C561" s="2" t="s">
        <v>1584</v>
      </c>
      <c r="D561" s="262" t="s">
        <v>596</v>
      </c>
      <c r="E561" s="2" t="s">
        <v>1587</v>
      </c>
      <c r="F561" s="2" t="s">
        <v>953</v>
      </c>
      <c r="G561" s="1" t="s">
        <v>958</v>
      </c>
      <c r="H561" s="2">
        <v>42</v>
      </c>
      <c r="I561" s="259">
        <v>50073</v>
      </c>
      <c r="J561" s="2">
        <v>6</v>
      </c>
      <c r="K561" s="2" t="s">
        <v>964</v>
      </c>
    </row>
    <row r="562" spans="1:11" x14ac:dyDescent="0.25">
      <c r="A562" s="1">
        <v>561</v>
      </c>
      <c r="B562" s="1">
        <v>8</v>
      </c>
      <c r="C562" s="2" t="s">
        <v>1584</v>
      </c>
      <c r="D562" s="262" t="s">
        <v>597</v>
      </c>
      <c r="E562" s="2" t="s">
        <v>1588</v>
      </c>
      <c r="F562" s="2" t="s">
        <v>986</v>
      </c>
      <c r="G562" s="1" t="s">
        <v>987</v>
      </c>
      <c r="H562" s="2">
        <v>180</v>
      </c>
      <c r="I562" s="259">
        <v>85389</v>
      </c>
      <c r="J562" s="2">
        <v>14</v>
      </c>
      <c r="K562" s="2" t="s">
        <v>1220</v>
      </c>
    </row>
    <row r="563" spans="1:11" x14ac:dyDescent="0.25">
      <c r="A563" s="1">
        <v>562</v>
      </c>
      <c r="B563" s="1">
        <v>8</v>
      </c>
      <c r="C563" s="2" t="s">
        <v>1584</v>
      </c>
      <c r="D563" s="262" t="s">
        <v>598</v>
      </c>
      <c r="E563" s="2" t="s">
        <v>1589</v>
      </c>
      <c r="F563" s="2" t="s">
        <v>953</v>
      </c>
      <c r="G563" s="1" t="s">
        <v>980</v>
      </c>
      <c r="H563" s="2">
        <v>10</v>
      </c>
      <c r="I563" s="259">
        <v>3773</v>
      </c>
      <c r="J563" s="2">
        <v>2</v>
      </c>
      <c r="K563" s="2" t="s">
        <v>981</v>
      </c>
    </row>
    <row r="564" spans="1:11" x14ac:dyDescent="0.25">
      <c r="A564" s="1">
        <v>563</v>
      </c>
      <c r="B564" s="1">
        <v>8</v>
      </c>
      <c r="C564" s="2" t="s">
        <v>1584</v>
      </c>
      <c r="D564" s="262" t="s">
        <v>599</v>
      </c>
      <c r="E564" s="2" t="s">
        <v>1590</v>
      </c>
      <c r="F564" s="2" t="s">
        <v>953</v>
      </c>
      <c r="G564" s="1" t="s">
        <v>958</v>
      </c>
      <c r="H564" s="2">
        <v>36</v>
      </c>
      <c r="I564" s="259">
        <v>38089</v>
      </c>
      <c r="J564" s="2">
        <v>6</v>
      </c>
      <c r="K564" s="2" t="s">
        <v>964</v>
      </c>
    </row>
    <row r="565" spans="1:11" x14ac:dyDescent="0.25">
      <c r="A565" s="1">
        <v>564</v>
      </c>
      <c r="B565" s="1">
        <v>8</v>
      </c>
      <c r="C565" s="2" t="s">
        <v>1584</v>
      </c>
      <c r="D565" s="262" t="s">
        <v>600</v>
      </c>
      <c r="E565" s="2" t="s">
        <v>1591</v>
      </c>
      <c r="F565" s="2" t="s">
        <v>953</v>
      </c>
      <c r="G565" s="1" t="s">
        <v>961</v>
      </c>
      <c r="H565" s="2">
        <v>113</v>
      </c>
      <c r="I565" s="259">
        <v>91849</v>
      </c>
      <c r="J565" s="2">
        <v>13</v>
      </c>
      <c r="K565" s="2" t="s">
        <v>962</v>
      </c>
    </row>
    <row r="566" spans="1:11" x14ac:dyDescent="0.25">
      <c r="A566" s="1">
        <v>565</v>
      </c>
      <c r="B566" s="1">
        <v>8</v>
      </c>
      <c r="C566" s="2" t="s">
        <v>1584</v>
      </c>
      <c r="D566" s="262" t="s">
        <v>601</v>
      </c>
      <c r="E566" s="2" t="s">
        <v>1592</v>
      </c>
      <c r="F566" s="2" t="s">
        <v>953</v>
      </c>
      <c r="G566" s="1" t="s">
        <v>958</v>
      </c>
      <c r="H566" s="2">
        <v>30</v>
      </c>
      <c r="I566" s="259">
        <v>25366</v>
      </c>
      <c r="J566" s="2">
        <v>5</v>
      </c>
      <c r="K566" s="2" t="s">
        <v>959</v>
      </c>
    </row>
    <row r="567" spans="1:11" x14ac:dyDescent="0.25">
      <c r="A567" s="1">
        <v>566</v>
      </c>
      <c r="B567" s="1">
        <v>8</v>
      </c>
      <c r="C567" s="2" t="s">
        <v>1584</v>
      </c>
      <c r="D567" s="262" t="s">
        <v>602</v>
      </c>
      <c r="E567" s="2" t="s">
        <v>1593</v>
      </c>
      <c r="F567" s="2" t="s">
        <v>953</v>
      </c>
      <c r="G567" s="1" t="s">
        <v>958</v>
      </c>
      <c r="H567" s="2">
        <v>30</v>
      </c>
      <c r="I567" s="259">
        <v>30421</v>
      </c>
      <c r="J567" s="2">
        <v>6</v>
      </c>
      <c r="K567" s="2" t="s">
        <v>964</v>
      </c>
    </row>
    <row r="568" spans="1:11" x14ac:dyDescent="0.25">
      <c r="A568" s="1">
        <v>567</v>
      </c>
      <c r="B568" s="1">
        <v>8</v>
      </c>
      <c r="C568" s="2" t="s">
        <v>1584</v>
      </c>
      <c r="D568" s="262" t="s">
        <v>603</v>
      </c>
      <c r="E568" s="2" t="s">
        <v>1594</v>
      </c>
      <c r="F568" s="2" t="s">
        <v>953</v>
      </c>
      <c r="G568" s="1" t="s">
        <v>958</v>
      </c>
      <c r="H568" s="2">
        <v>30</v>
      </c>
      <c r="I568" s="259">
        <v>37737</v>
      </c>
      <c r="J568" s="2">
        <v>6</v>
      </c>
      <c r="K568" s="2" t="s">
        <v>964</v>
      </c>
    </row>
    <row r="569" spans="1:11" x14ac:dyDescent="0.25">
      <c r="A569" s="1">
        <v>568</v>
      </c>
      <c r="B569" s="1">
        <v>8</v>
      </c>
      <c r="C569" s="2" t="s">
        <v>1584</v>
      </c>
      <c r="D569" s="262" t="s">
        <v>604</v>
      </c>
      <c r="E569" s="2" t="s">
        <v>1595</v>
      </c>
      <c r="F569" s="2" t="s">
        <v>953</v>
      </c>
      <c r="G569" s="1" t="s">
        <v>958</v>
      </c>
      <c r="H569" s="2">
        <v>55</v>
      </c>
      <c r="I569" s="259">
        <v>45226</v>
      </c>
      <c r="J569" s="2">
        <v>6</v>
      </c>
      <c r="K569" s="2" t="s">
        <v>964</v>
      </c>
    </row>
    <row r="570" spans="1:11" x14ac:dyDescent="0.25">
      <c r="A570" s="1">
        <v>569</v>
      </c>
      <c r="B570" s="1">
        <v>8</v>
      </c>
      <c r="C570" s="2" t="s">
        <v>1584</v>
      </c>
      <c r="D570" s="262" t="s">
        <v>605</v>
      </c>
      <c r="E570" s="2" t="s">
        <v>1596</v>
      </c>
      <c r="F570" s="2" t="s">
        <v>953</v>
      </c>
      <c r="G570" s="1" t="s">
        <v>961</v>
      </c>
      <c r="H570" s="2">
        <v>134</v>
      </c>
      <c r="I570" s="259">
        <v>88762</v>
      </c>
      <c r="J570" s="2">
        <v>13</v>
      </c>
      <c r="K570" s="2" t="s">
        <v>962</v>
      </c>
    </row>
    <row r="571" spans="1:11" x14ac:dyDescent="0.25">
      <c r="A571" s="1">
        <v>570</v>
      </c>
      <c r="B571" s="1">
        <v>8</v>
      </c>
      <c r="C571" s="2" t="s">
        <v>1584</v>
      </c>
      <c r="D571" s="262" t="s">
        <v>606</v>
      </c>
      <c r="E571" s="2" t="s">
        <v>1597</v>
      </c>
      <c r="F571" s="2" t="s">
        <v>953</v>
      </c>
      <c r="G571" s="1" t="s">
        <v>954</v>
      </c>
      <c r="H571" s="2">
        <v>70</v>
      </c>
      <c r="I571" s="259">
        <v>47881</v>
      </c>
      <c r="J571" s="2">
        <v>9</v>
      </c>
      <c r="K571" s="2" t="s">
        <v>977</v>
      </c>
    </row>
    <row r="572" spans="1:11" x14ac:dyDescent="0.25">
      <c r="A572" s="1">
        <v>571</v>
      </c>
      <c r="B572" s="1">
        <v>8</v>
      </c>
      <c r="C572" s="2" t="s">
        <v>1584</v>
      </c>
      <c r="D572" s="262" t="s">
        <v>607</v>
      </c>
      <c r="E572" s="2" t="s">
        <v>1598</v>
      </c>
      <c r="F572" s="2" t="s">
        <v>953</v>
      </c>
      <c r="G572" s="1" t="s">
        <v>954</v>
      </c>
      <c r="H572" s="2">
        <v>120</v>
      </c>
      <c r="I572" s="259">
        <v>89624</v>
      </c>
      <c r="J572" s="2">
        <v>10</v>
      </c>
      <c r="K572" s="2" t="s">
        <v>955</v>
      </c>
    </row>
    <row r="573" spans="1:11" x14ac:dyDescent="0.25">
      <c r="A573" s="1">
        <v>572</v>
      </c>
      <c r="B573" s="1">
        <v>8</v>
      </c>
      <c r="C573" s="2" t="s">
        <v>1584</v>
      </c>
      <c r="D573" s="262" t="s">
        <v>608</v>
      </c>
      <c r="E573" s="2" t="s">
        <v>1599</v>
      </c>
      <c r="F573" s="2" t="s">
        <v>953</v>
      </c>
      <c r="G573" s="1" t="s">
        <v>958</v>
      </c>
      <c r="H573" s="2">
        <v>30</v>
      </c>
      <c r="I573" s="259">
        <v>22687</v>
      </c>
      <c r="J573" s="2">
        <v>5</v>
      </c>
      <c r="K573" s="2" t="s">
        <v>959</v>
      </c>
    </row>
    <row r="574" spans="1:11" x14ac:dyDescent="0.25">
      <c r="A574" s="1">
        <v>573</v>
      </c>
      <c r="B574" s="1">
        <v>8</v>
      </c>
      <c r="C574" s="2" t="s">
        <v>1584</v>
      </c>
      <c r="D574" s="262" t="s">
        <v>609</v>
      </c>
      <c r="E574" s="2" t="s">
        <v>1600</v>
      </c>
      <c r="F574" s="2" t="s">
        <v>953</v>
      </c>
      <c r="G574" s="1" t="s">
        <v>958</v>
      </c>
      <c r="H574" s="2">
        <v>34</v>
      </c>
      <c r="I574" s="259">
        <v>21267</v>
      </c>
      <c r="J574" s="2">
        <v>5</v>
      </c>
      <c r="K574" s="2" t="s">
        <v>959</v>
      </c>
    </row>
    <row r="575" spans="1:11" x14ac:dyDescent="0.25">
      <c r="A575" s="1">
        <v>574</v>
      </c>
      <c r="B575" s="1">
        <v>8</v>
      </c>
      <c r="C575" s="2" t="s">
        <v>1584</v>
      </c>
      <c r="D575" s="262" t="s">
        <v>610</v>
      </c>
      <c r="E575" s="2" t="s">
        <v>1601</v>
      </c>
      <c r="F575" s="2" t="s">
        <v>953</v>
      </c>
      <c r="G575" s="1" t="s">
        <v>958</v>
      </c>
      <c r="H575" s="2">
        <v>30</v>
      </c>
      <c r="I575" s="259">
        <v>24265</v>
      </c>
      <c r="J575" s="2">
        <v>5</v>
      </c>
      <c r="K575" s="2" t="s">
        <v>959</v>
      </c>
    </row>
    <row r="576" spans="1:11" x14ac:dyDescent="0.25">
      <c r="A576" s="1">
        <v>575</v>
      </c>
      <c r="B576" s="1">
        <v>8</v>
      </c>
      <c r="C576" s="2" t="s">
        <v>1584</v>
      </c>
      <c r="D576" s="262" t="s">
        <v>611</v>
      </c>
      <c r="E576" s="2" t="s">
        <v>1602</v>
      </c>
      <c r="F576" s="2" t="s">
        <v>953</v>
      </c>
      <c r="G576" s="1" t="s">
        <v>958</v>
      </c>
      <c r="H576" s="2">
        <v>30</v>
      </c>
      <c r="I576" s="259">
        <v>19394</v>
      </c>
      <c r="J576" s="2">
        <v>5</v>
      </c>
      <c r="K576" s="2" t="s">
        <v>959</v>
      </c>
    </row>
    <row r="577" spans="1:11" x14ac:dyDescent="0.25">
      <c r="A577" s="1">
        <v>576</v>
      </c>
      <c r="B577" s="1">
        <v>8</v>
      </c>
      <c r="C577" s="2" t="s">
        <v>1584</v>
      </c>
      <c r="D577" s="262" t="s">
        <v>612</v>
      </c>
      <c r="E577" s="2" t="s">
        <v>1603</v>
      </c>
      <c r="F577" s="2" t="s">
        <v>953</v>
      </c>
      <c r="G577" s="1" t="s">
        <v>954</v>
      </c>
      <c r="H577" s="2">
        <v>120</v>
      </c>
      <c r="I577" s="259">
        <v>99181</v>
      </c>
      <c r="J577" s="2">
        <v>10</v>
      </c>
      <c r="K577" s="2" t="s">
        <v>955</v>
      </c>
    </row>
    <row r="578" spans="1:11" x14ac:dyDescent="0.25">
      <c r="A578" s="1">
        <v>577</v>
      </c>
      <c r="B578" s="1">
        <v>8</v>
      </c>
      <c r="C578" s="2" t="s">
        <v>1584</v>
      </c>
      <c r="D578" s="262" t="s">
        <v>613</v>
      </c>
      <c r="E578" s="2" t="s">
        <v>1604</v>
      </c>
      <c r="F578" s="2" t="s">
        <v>953</v>
      </c>
      <c r="G578" s="1" t="s">
        <v>980</v>
      </c>
      <c r="H578" s="2">
        <v>10</v>
      </c>
      <c r="I578" s="259">
        <v>18114</v>
      </c>
      <c r="J578" s="2">
        <v>3</v>
      </c>
      <c r="K578" s="2" t="s">
        <v>1029</v>
      </c>
    </row>
    <row r="579" spans="1:11" x14ac:dyDescent="0.25">
      <c r="A579" s="1">
        <v>578</v>
      </c>
      <c r="B579" s="1">
        <v>8</v>
      </c>
      <c r="C579" s="2" t="s">
        <v>1584</v>
      </c>
      <c r="D579" s="262" t="s">
        <v>614</v>
      </c>
      <c r="E579" s="2" t="s">
        <v>1605</v>
      </c>
      <c r="F579" s="2" t="s">
        <v>953</v>
      </c>
      <c r="G579" s="1" t="s">
        <v>980</v>
      </c>
      <c r="H579" s="2">
        <v>10</v>
      </c>
      <c r="I579" s="259">
        <v>18885</v>
      </c>
      <c r="J579" s="2">
        <v>3</v>
      </c>
      <c r="K579" s="2" t="s">
        <v>1029</v>
      </c>
    </row>
    <row r="580" spans="1:11" x14ac:dyDescent="0.25">
      <c r="A580" s="1">
        <v>579</v>
      </c>
      <c r="B580" s="1">
        <v>9</v>
      </c>
      <c r="C580" s="2" t="s">
        <v>1606</v>
      </c>
      <c r="D580" s="262" t="s">
        <v>615</v>
      </c>
      <c r="E580" s="2" t="s">
        <v>1607</v>
      </c>
      <c r="F580" s="2" t="s">
        <v>953</v>
      </c>
      <c r="G580" s="1" t="s">
        <v>980</v>
      </c>
      <c r="H580" s="2">
        <v>10</v>
      </c>
      <c r="I580" s="259">
        <v>11640</v>
      </c>
      <c r="J580" s="2">
        <v>2</v>
      </c>
      <c r="K580" s="2" t="s">
        <v>981</v>
      </c>
    </row>
    <row r="581" spans="1:11" x14ac:dyDescent="0.25">
      <c r="A581" s="1">
        <v>580</v>
      </c>
      <c r="B581" s="1">
        <v>9</v>
      </c>
      <c r="C581" s="2" t="s">
        <v>1606</v>
      </c>
      <c r="D581" s="262" t="s">
        <v>616</v>
      </c>
      <c r="E581" s="2" t="s">
        <v>1608</v>
      </c>
      <c r="F581" s="2" t="s">
        <v>986</v>
      </c>
      <c r="G581" s="1" t="s">
        <v>1013</v>
      </c>
      <c r="H581" s="2">
        <v>626</v>
      </c>
      <c r="I581" s="259">
        <v>120204</v>
      </c>
      <c r="J581" s="2">
        <v>17</v>
      </c>
      <c r="K581" s="2" t="s">
        <v>1014</v>
      </c>
    </row>
    <row r="582" spans="1:11" x14ac:dyDescent="0.25">
      <c r="A582" s="1">
        <v>581</v>
      </c>
      <c r="B582" s="1">
        <v>9</v>
      </c>
      <c r="C582" s="2" t="s">
        <v>1606</v>
      </c>
      <c r="D582" s="262" t="s">
        <v>617</v>
      </c>
      <c r="E582" s="2" t="s">
        <v>1609</v>
      </c>
      <c r="F582" s="2" t="s">
        <v>953</v>
      </c>
      <c r="G582" s="1" t="s">
        <v>958</v>
      </c>
      <c r="H582" s="2">
        <v>50</v>
      </c>
      <c r="I582" s="259">
        <v>36617</v>
      </c>
      <c r="J582" s="2">
        <v>6</v>
      </c>
      <c r="K582" s="2" t="s">
        <v>964</v>
      </c>
    </row>
    <row r="583" spans="1:11" x14ac:dyDescent="0.25">
      <c r="A583" s="1">
        <v>582</v>
      </c>
      <c r="B583" s="1">
        <v>9</v>
      </c>
      <c r="C583" s="2" t="s">
        <v>1606</v>
      </c>
      <c r="D583" s="262" t="s">
        <v>618</v>
      </c>
      <c r="E583" s="2" t="s">
        <v>1610</v>
      </c>
      <c r="F583" s="2" t="s">
        <v>953</v>
      </c>
      <c r="G583" s="1" t="s">
        <v>958</v>
      </c>
      <c r="H583" s="2">
        <v>45</v>
      </c>
      <c r="I583" s="259">
        <v>37263</v>
      </c>
      <c r="J583" s="2">
        <v>6</v>
      </c>
      <c r="K583" s="2" t="s">
        <v>964</v>
      </c>
    </row>
    <row r="584" spans="1:11" x14ac:dyDescent="0.25">
      <c r="A584" s="1">
        <v>583</v>
      </c>
      <c r="B584" s="1">
        <v>9</v>
      </c>
      <c r="C584" s="2" t="s">
        <v>1606</v>
      </c>
      <c r="D584" s="262" t="s">
        <v>619</v>
      </c>
      <c r="E584" s="2" t="s">
        <v>1611</v>
      </c>
      <c r="F584" s="2" t="s">
        <v>953</v>
      </c>
      <c r="G584" s="1" t="s">
        <v>958</v>
      </c>
      <c r="H584" s="2">
        <v>77</v>
      </c>
      <c r="I584" s="259">
        <v>80414</v>
      </c>
      <c r="J584" s="2">
        <v>7</v>
      </c>
      <c r="K584" s="2" t="s">
        <v>968</v>
      </c>
    </row>
    <row r="585" spans="1:11" x14ac:dyDescent="0.25">
      <c r="A585" s="1">
        <v>584</v>
      </c>
      <c r="B585" s="1">
        <v>9</v>
      </c>
      <c r="C585" s="2" t="s">
        <v>1606</v>
      </c>
      <c r="D585" s="262" t="s">
        <v>620</v>
      </c>
      <c r="E585" s="2" t="s">
        <v>1612</v>
      </c>
      <c r="F585" s="2" t="s">
        <v>953</v>
      </c>
      <c r="G585" s="1" t="s">
        <v>961</v>
      </c>
      <c r="H585" s="2">
        <v>90</v>
      </c>
      <c r="I585" s="259">
        <v>79288</v>
      </c>
      <c r="J585" s="2">
        <v>12</v>
      </c>
      <c r="K585" s="2" t="s">
        <v>966</v>
      </c>
    </row>
    <row r="586" spans="1:11" x14ac:dyDescent="0.25">
      <c r="A586" s="1">
        <v>585</v>
      </c>
      <c r="B586" s="1">
        <v>9</v>
      </c>
      <c r="C586" s="2" t="s">
        <v>1606</v>
      </c>
      <c r="D586" s="262" t="s">
        <v>621</v>
      </c>
      <c r="E586" s="2" t="s">
        <v>1613</v>
      </c>
      <c r="F586" s="2" t="s">
        <v>953</v>
      </c>
      <c r="G586" s="1" t="s">
        <v>954</v>
      </c>
      <c r="H586" s="2">
        <v>60</v>
      </c>
      <c r="I586" s="259">
        <v>53831</v>
      </c>
      <c r="J586" s="2">
        <v>10</v>
      </c>
      <c r="K586" s="2" t="s">
        <v>955</v>
      </c>
    </row>
    <row r="587" spans="1:11" x14ac:dyDescent="0.25">
      <c r="A587" s="1">
        <v>586</v>
      </c>
      <c r="B587" s="1">
        <v>9</v>
      </c>
      <c r="C587" s="2" t="s">
        <v>1606</v>
      </c>
      <c r="D587" s="262" t="s">
        <v>622</v>
      </c>
      <c r="E587" s="2" t="s">
        <v>1614</v>
      </c>
      <c r="F587" s="2" t="s">
        <v>953</v>
      </c>
      <c r="G587" s="1" t="s">
        <v>954</v>
      </c>
      <c r="H587" s="2">
        <v>75</v>
      </c>
      <c r="I587" s="259">
        <v>39389</v>
      </c>
      <c r="J587" s="2">
        <v>9</v>
      </c>
      <c r="K587" s="2" t="s">
        <v>977</v>
      </c>
    </row>
    <row r="588" spans="1:11" x14ac:dyDescent="0.25">
      <c r="A588" s="1">
        <v>587</v>
      </c>
      <c r="B588" s="1">
        <v>9</v>
      </c>
      <c r="C588" s="2" t="s">
        <v>1606</v>
      </c>
      <c r="D588" s="262" t="s">
        <v>623</v>
      </c>
      <c r="E588" s="2" t="s">
        <v>1615</v>
      </c>
      <c r="F588" s="2" t="s">
        <v>953</v>
      </c>
      <c r="G588" s="1" t="s">
        <v>958</v>
      </c>
      <c r="H588" s="2">
        <v>30</v>
      </c>
      <c r="I588" s="259">
        <v>29292</v>
      </c>
      <c r="J588" s="2">
        <v>5</v>
      </c>
      <c r="K588" s="2" t="s">
        <v>959</v>
      </c>
    </row>
    <row r="589" spans="1:11" x14ac:dyDescent="0.25">
      <c r="A589" s="1">
        <v>588</v>
      </c>
      <c r="B589" s="1">
        <v>9</v>
      </c>
      <c r="C589" s="2" t="s">
        <v>1606</v>
      </c>
      <c r="D589" s="262" t="s">
        <v>624</v>
      </c>
      <c r="E589" s="2" t="s">
        <v>1616</v>
      </c>
      <c r="F589" s="2" t="s">
        <v>953</v>
      </c>
      <c r="G589" s="1" t="s">
        <v>958</v>
      </c>
      <c r="H589" s="2">
        <v>30</v>
      </c>
      <c r="I589" s="259">
        <v>54895</v>
      </c>
      <c r="J589" s="2">
        <v>6</v>
      </c>
      <c r="K589" s="2" t="s">
        <v>964</v>
      </c>
    </row>
    <row r="590" spans="1:11" x14ac:dyDescent="0.25">
      <c r="A590" s="1">
        <v>589</v>
      </c>
      <c r="B590" s="1">
        <v>9</v>
      </c>
      <c r="C590" s="2" t="s">
        <v>1606</v>
      </c>
      <c r="D590" s="262" t="s">
        <v>625</v>
      </c>
      <c r="E590" s="2" t="s">
        <v>1617</v>
      </c>
      <c r="F590" s="2" t="s">
        <v>953</v>
      </c>
      <c r="G590" s="1" t="s">
        <v>987</v>
      </c>
      <c r="H590" s="2">
        <v>277</v>
      </c>
      <c r="I590" s="259">
        <v>93644</v>
      </c>
      <c r="J590" s="2">
        <v>15</v>
      </c>
      <c r="K590" s="2" t="s">
        <v>988</v>
      </c>
    </row>
    <row r="591" spans="1:11" x14ac:dyDescent="0.25">
      <c r="A591" s="1">
        <v>590</v>
      </c>
      <c r="B591" s="1">
        <v>9</v>
      </c>
      <c r="C591" s="2" t="s">
        <v>1606</v>
      </c>
      <c r="D591" s="262" t="s">
        <v>626</v>
      </c>
      <c r="E591" s="2" t="s">
        <v>1618</v>
      </c>
      <c r="F591" s="2" t="s">
        <v>953</v>
      </c>
      <c r="G591" s="1" t="s">
        <v>958</v>
      </c>
      <c r="H591" s="2">
        <v>30</v>
      </c>
      <c r="I591" s="259">
        <v>34509</v>
      </c>
      <c r="J591" s="2">
        <v>6</v>
      </c>
      <c r="K591" s="2" t="s">
        <v>964</v>
      </c>
    </row>
    <row r="592" spans="1:11" x14ac:dyDescent="0.25">
      <c r="A592" s="1">
        <v>591</v>
      </c>
      <c r="B592" s="1">
        <v>9</v>
      </c>
      <c r="C592" s="2" t="s">
        <v>1606</v>
      </c>
      <c r="D592" s="262" t="s">
        <v>627</v>
      </c>
      <c r="E592" s="2" t="s">
        <v>1619</v>
      </c>
      <c r="F592" s="2" t="s">
        <v>953</v>
      </c>
      <c r="G592" s="1" t="s">
        <v>961</v>
      </c>
      <c r="H592" s="2">
        <v>121</v>
      </c>
      <c r="I592" s="259">
        <v>70128</v>
      </c>
      <c r="J592" s="2">
        <v>13</v>
      </c>
      <c r="K592" s="2" t="s">
        <v>962</v>
      </c>
    </row>
    <row r="593" spans="1:11" x14ac:dyDescent="0.25">
      <c r="A593" s="1">
        <v>592</v>
      </c>
      <c r="B593" s="1">
        <v>9</v>
      </c>
      <c r="C593" s="2" t="s">
        <v>1606</v>
      </c>
      <c r="D593" s="262" t="s">
        <v>628</v>
      </c>
      <c r="E593" s="2" t="s">
        <v>1620</v>
      </c>
      <c r="F593" s="2" t="s">
        <v>953</v>
      </c>
      <c r="G593" s="1" t="s">
        <v>958</v>
      </c>
      <c r="H593" s="2">
        <v>60</v>
      </c>
      <c r="I593" s="259">
        <v>47085</v>
      </c>
      <c r="J593" s="2">
        <v>6</v>
      </c>
      <c r="K593" s="2" t="s">
        <v>964</v>
      </c>
    </row>
    <row r="594" spans="1:11" x14ac:dyDescent="0.25">
      <c r="A594" s="1">
        <v>593</v>
      </c>
      <c r="B594" s="1">
        <v>9</v>
      </c>
      <c r="C594" s="2" t="s">
        <v>1606</v>
      </c>
      <c r="D594" s="262" t="s">
        <v>629</v>
      </c>
      <c r="E594" s="2" t="s">
        <v>1621</v>
      </c>
      <c r="F594" s="2" t="s">
        <v>953</v>
      </c>
      <c r="G594" s="1" t="s">
        <v>958</v>
      </c>
      <c r="H594" s="2">
        <v>30</v>
      </c>
      <c r="I594" s="259">
        <v>24265</v>
      </c>
      <c r="J594" s="2">
        <v>5</v>
      </c>
      <c r="K594" s="2" t="s">
        <v>959</v>
      </c>
    </row>
    <row r="595" spans="1:11" x14ac:dyDescent="0.25">
      <c r="A595" s="1">
        <v>594</v>
      </c>
      <c r="B595" s="1">
        <v>9</v>
      </c>
      <c r="C595" s="2" t="s">
        <v>1606</v>
      </c>
      <c r="D595" s="262" t="s">
        <v>630</v>
      </c>
      <c r="E595" s="2" t="s">
        <v>1622</v>
      </c>
      <c r="F595" s="2" t="s">
        <v>953</v>
      </c>
      <c r="G595" s="1" t="s">
        <v>958</v>
      </c>
      <c r="H595" s="2">
        <v>30</v>
      </c>
      <c r="I595" s="259">
        <v>19645</v>
      </c>
      <c r="J595" s="2">
        <v>5</v>
      </c>
      <c r="K595" s="2" t="s">
        <v>959</v>
      </c>
    </row>
    <row r="596" spans="1:11" x14ac:dyDescent="0.25">
      <c r="A596" s="1">
        <v>595</v>
      </c>
      <c r="B596" s="1">
        <v>9</v>
      </c>
      <c r="C596" s="2" t="s">
        <v>1623</v>
      </c>
      <c r="D596" s="262" t="s">
        <v>631</v>
      </c>
      <c r="E596" s="2" t="s">
        <v>1624</v>
      </c>
      <c r="F596" s="2" t="s">
        <v>949</v>
      </c>
      <c r="G596" s="1" t="s">
        <v>950</v>
      </c>
      <c r="H596" s="2">
        <v>1278</v>
      </c>
      <c r="I596" s="259">
        <v>0</v>
      </c>
      <c r="J596" s="2">
        <v>20</v>
      </c>
      <c r="K596" s="2" t="s">
        <v>1095</v>
      </c>
    </row>
    <row r="597" spans="1:11" x14ac:dyDescent="0.25">
      <c r="A597" s="1">
        <v>596</v>
      </c>
      <c r="B597" s="1">
        <v>9</v>
      </c>
      <c r="C597" s="2" t="s">
        <v>1623</v>
      </c>
      <c r="D597" s="262" t="s">
        <v>632</v>
      </c>
      <c r="E597" s="2" t="s">
        <v>1625</v>
      </c>
      <c r="F597" s="2" t="s">
        <v>953</v>
      </c>
      <c r="G597" s="1" t="s">
        <v>961</v>
      </c>
      <c r="H597" s="2">
        <v>120</v>
      </c>
      <c r="I597" s="259">
        <v>72375</v>
      </c>
      <c r="J597" s="2">
        <v>13</v>
      </c>
      <c r="K597" s="2" t="s">
        <v>962</v>
      </c>
    </row>
    <row r="598" spans="1:11" x14ac:dyDescent="0.25">
      <c r="A598" s="1">
        <v>597</v>
      </c>
      <c r="B598" s="1">
        <v>9</v>
      </c>
      <c r="C598" s="2" t="s">
        <v>1623</v>
      </c>
      <c r="D598" s="262" t="s">
        <v>633</v>
      </c>
      <c r="E598" s="2" t="s">
        <v>1626</v>
      </c>
      <c r="F598" s="2" t="s">
        <v>953</v>
      </c>
      <c r="G598" s="1" t="s">
        <v>958</v>
      </c>
      <c r="H598" s="2">
        <v>55</v>
      </c>
      <c r="I598" s="259">
        <v>54903</v>
      </c>
      <c r="J598" s="2">
        <v>6</v>
      </c>
      <c r="K598" s="2" t="s">
        <v>964</v>
      </c>
    </row>
    <row r="599" spans="1:11" x14ac:dyDescent="0.25">
      <c r="A599" s="1">
        <v>598</v>
      </c>
      <c r="B599" s="1">
        <v>9</v>
      </c>
      <c r="C599" s="2" t="s">
        <v>1623</v>
      </c>
      <c r="D599" s="262" t="s">
        <v>634</v>
      </c>
      <c r="E599" s="2" t="s">
        <v>1627</v>
      </c>
      <c r="F599" s="2" t="s">
        <v>953</v>
      </c>
      <c r="G599" s="1" t="s">
        <v>958</v>
      </c>
      <c r="H599" s="2">
        <v>60</v>
      </c>
      <c r="I599" s="259">
        <v>57176</v>
      </c>
      <c r="J599" s="2">
        <v>6</v>
      </c>
      <c r="K599" s="2" t="s">
        <v>964</v>
      </c>
    </row>
    <row r="600" spans="1:11" x14ac:dyDescent="0.25">
      <c r="A600" s="1">
        <v>599</v>
      </c>
      <c r="B600" s="1">
        <v>9</v>
      </c>
      <c r="C600" s="2" t="s">
        <v>1623</v>
      </c>
      <c r="D600" s="262" t="s">
        <v>635</v>
      </c>
      <c r="E600" s="2" t="s">
        <v>1628</v>
      </c>
      <c r="F600" s="2" t="s">
        <v>953</v>
      </c>
      <c r="G600" s="1" t="s">
        <v>958</v>
      </c>
      <c r="H600" s="2">
        <v>35</v>
      </c>
      <c r="I600" s="259">
        <v>17619</v>
      </c>
      <c r="J600" s="2">
        <v>5</v>
      </c>
      <c r="K600" s="2" t="s">
        <v>959</v>
      </c>
    </row>
    <row r="601" spans="1:11" x14ac:dyDescent="0.25">
      <c r="A601" s="1">
        <v>600</v>
      </c>
      <c r="B601" s="1">
        <v>9</v>
      </c>
      <c r="C601" s="2" t="s">
        <v>1623</v>
      </c>
      <c r="D601" s="262" t="s">
        <v>636</v>
      </c>
      <c r="E601" s="2" t="s">
        <v>1629</v>
      </c>
      <c r="F601" s="2" t="s">
        <v>953</v>
      </c>
      <c r="G601" s="1" t="s">
        <v>954</v>
      </c>
      <c r="H601" s="2">
        <v>64</v>
      </c>
      <c r="I601" s="259">
        <v>53995</v>
      </c>
      <c r="J601" s="2">
        <v>10</v>
      </c>
      <c r="K601" s="2" t="s">
        <v>955</v>
      </c>
    </row>
    <row r="602" spans="1:11" x14ac:dyDescent="0.25">
      <c r="A602" s="1">
        <v>601</v>
      </c>
      <c r="B602" s="1">
        <v>9</v>
      </c>
      <c r="C602" s="2" t="s">
        <v>1623</v>
      </c>
      <c r="D602" s="262" t="s">
        <v>637</v>
      </c>
      <c r="E602" s="2" t="s">
        <v>1630</v>
      </c>
      <c r="F602" s="2" t="s">
        <v>953</v>
      </c>
      <c r="G602" s="1" t="s">
        <v>961</v>
      </c>
      <c r="H602" s="2">
        <v>91</v>
      </c>
      <c r="I602" s="259">
        <v>57754</v>
      </c>
      <c r="J602" s="2">
        <v>12</v>
      </c>
      <c r="K602" s="2" t="s">
        <v>966</v>
      </c>
    </row>
    <row r="603" spans="1:11" x14ac:dyDescent="0.25">
      <c r="A603" s="1">
        <v>602</v>
      </c>
      <c r="B603" s="1">
        <v>9</v>
      </c>
      <c r="C603" s="2" t="s">
        <v>1623</v>
      </c>
      <c r="D603" s="262" t="s">
        <v>638</v>
      </c>
      <c r="E603" s="2" t="s">
        <v>1631</v>
      </c>
      <c r="F603" s="2" t="s">
        <v>953</v>
      </c>
      <c r="G603" s="1" t="s">
        <v>961</v>
      </c>
      <c r="H603" s="2">
        <v>125</v>
      </c>
      <c r="I603" s="259">
        <v>97150</v>
      </c>
      <c r="J603" s="2">
        <v>13</v>
      </c>
      <c r="K603" s="2" t="s">
        <v>962</v>
      </c>
    </row>
    <row r="604" spans="1:11" x14ac:dyDescent="0.25">
      <c r="A604" s="1">
        <v>603</v>
      </c>
      <c r="B604" s="1">
        <v>9</v>
      </c>
      <c r="C604" s="2" t="s">
        <v>1623</v>
      </c>
      <c r="D604" s="262" t="s">
        <v>639</v>
      </c>
      <c r="E604" s="2" t="s">
        <v>1632</v>
      </c>
      <c r="F604" s="2" t="s">
        <v>953</v>
      </c>
      <c r="G604" s="1" t="s">
        <v>958</v>
      </c>
      <c r="H604" s="2">
        <v>66</v>
      </c>
      <c r="I604" s="259">
        <v>52415</v>
      </c>
      <c r="J604" s="2">
        <v>6</v>
      </c>
      <c r="K604" s="2" t="s">
        <v>964</v>
      </c>
    </row>
    <row r="605" spans="1:11" x14ac:dyDescent="0.25">
      <c r="A605" s="1">
        <v>604</v>
      </c>
      <c r="B605" s="1">
        <v>9</v>
      </c>
      <c r="C605" s="2" t="s">
        <v>1623</v>
      </c>
      <c r="D605" s="262" t="s">
        <v>640</v>
      </c>
      <c r="E605" s="2" t="s">
        <v>1633</v>
      </c>
      <c r="F605" s="2" t="s">
        <v>953</v>
      </c>
      <c r="G605" s="1" t="s">
        <v>958</v>
      </c>
      <c r="H605" s="2">
        <v>77</v>
      </c>
      <c r="I605" s="259">
        <v>84403</v>
      </c>
      <c r="J605" s="2">
        <v>7</v>
      </c>
      <c r="K605" s="2" t="s">
        <v>968</v>
      </c>
    </row>
    <row r="606" spans="1:11" x14ac:dyDescent="0.25">
      <c r="A606" s="1">
        <v>605</v>
      </c>
      <c r="B606" s="1">
        <v>9</v>
      </c>
      <c r="C606" s="2" t="s">
        <v>1623</v>
      </c>
      <c r="D606" s="262" t="s">
        <v>641</v>
      </c>
      <c r="E606" s="2" t="s">
        <v>1634</v>
      </c>
      <c r="F606" s="2" t="s">
        <v>953</v>
      </c>
      <c r="G606" s="1" t="s">
        <v>958</v>
      </c>
      <c r="H606" s="2">
        <v>54</v>
      </c>
      <c r="I606" s="259">
        <v>30920</v>
      </c>
      <c r="J606" s="2">
        <v>6</v>
      </c>
      <c r="K606" s="2" t="s">
        <v>964</v>
      </c>
    </row>
    <row r="607" spans="1:11" x14ac:dyDescent="0.25">
      <c r="A607" s="1">
        <v>606</v>
      </c>
      <c r="B607" s="1">
        <v>9</v>
      </c>
      <c r="C607" s="2" t="s">
        <v>1623</v>
      </c>
      <c r="D607" s="262" t="s">
        <v>642</v>
      </c>
      <c r="E607" s="2" t="s">
        <v>1635</v>
      </c>
      <c r="F607" s="2" t="s">
        <v>953</v>
      </c>
      <c r="G607" s="1" t="s">
        <v>961</v>
      </c>
      <c r="H607" s="2">
        <v>152</v>
      </c>
      <c r="I607" s="259">
        <v>63157</v>
      </c>
      <c r="J607" s="2">
        <v>13</v>
      </c>
      <c r="K607" s="2" t="s">
        <v>962</v>
      </c>
    </row>
    <row r="608" spans="1:11" x14ac:dyDescent="0.25">
      <c r="A608" s="1">
        <v>607</v>
      </c>
      <c r="B608" s="1">
        <v>9</v>
      </c>
      <c r="C608" s="2" t="s">
        <v>1623</v>
      </c>
      <c r="D608" s="262" t="s">
        <v>643</v>
      </c>
      <c r="E608" s="2" t="s">
        <v>1636</v>
      </c>
      <c r="F608" s="2" t="s">
        <v>953</v>
      </c>
      <c r="G608" s="1" t="s">
        <v>954</v>
      </c>
      <c r="H608" s="2">
        <v>65</v>
      </c>
      <c r="I608" s="259">
        <v>57226</v>
      </c>
      <c r="J608" s="2">
        <v>10</v>
      </c>
      <c r="K608" s="2" t="s">
        <v>955</v>
      </c>
    </row>
    <row r="609" spans="1:11" x14ac:dyDescent="0.25">
      <c r="A609" s="1">
        <v>608</v>
      </c>
      <c r="B609" s="1">
        <v>9</v>
      </c>
      <c r="C609" s="2" t="s">
        <v>1623</v>
      </c>
      <c r="D609" s="262" t="s">
        <v>644</v>
      </c>
      <c r="E609" s="2" t="s">
        <v>1637</v>
      </c>
      <c r="F609" s="2" t="s">
        <v>953</v>
      </c>
      <c r="G609" s="1" t="s">
        <v>954</v>
      </c>
      <c r="H609" s="2">
        <v>90</v>
      </c>
      <c r="I609" s="259">
        <v>81488</v>
      </c>
      <c r="J609" s="2">
        <v>10</v>
      </c>
      <c r="K609" s="2" t="s">
        <v>955</v>
      </c>
    </row>
    <row r="610" spans="1:11" x14ac:dyDescent="0.25">
      <c r="A610" s="1">
        <v>609</v>
      </c>
      <c r="B610" s="1">
        <v>9</v>
      </c>
      <c r="C610" s="2" t="s">
        <v>1623</v>
      </c>
      <c r="D610" s="262" t="s">
        <v>645</v>
      </c>
      <c r="E610" s="2" t="s">
        <v>1638</v>
      </c>
      <c r="F610" s="2" t="s">
        <v>953</v>
      </c>
      <c r="G610" s="1" t="s">
        <v>961</v>
      </c>
      <c r="H610" s="2">
        <v>209</v>
      </c>
      <c r="I610" s="259">
        <v>93563</v>
      </c>
      <c r="J610" s="2">
        <v>13</v>
      </c>
      <c r="K610" s="2" t="s">
        <v>962</v>
      </c>
    </row>
    <row r="611" spans="1:11" x14ac:dyDescent="0.25">
      <c r="A611" s="1">
        <v>610</v>
      </c>
      <c r="B611" s="1">
        <v>9</v>
      </c>
      <c r="C611" s="2" t="s">
        <v>1623</v>
      </c>
      <c r="D611" s="262" t="s">
        <v>646</v>
      </c>
      <c r="E611" s="2" t="s">
        <v>1639</v>
      </c>
      <c r="F611" s="2" t="s">
        <v>953</v>
      </c>
      <c r="G611" s="1" t="s">
        <v>958</v>
      </c>
      <c r="H611" s="2">
        <v>60</v>
      </c>
      <c r="I611" s="259">
        <v>57180</v>
      </c>
      <c r="J611" s="2">
        <v>6</v>
      </c>
      <c r="K611" s="2" t="s">
        <v>964</v>
      </c>
    </row>
    <row r="612" spans="1:11" x14ac:dyDescent="0.25">
      <c r="A612" s="1">
        <v>611</v>
      </c>
      <c r="B612" s="1">
        <v>9</v>
      </c>
      <c r="C612" s="2" t="s">
        <v>1623</v>
      </c>
      <c r="D612" s="262" t="s">
        <v>647</v>
      </c>
      <c r="E612" s="2" t="s">
        <v>1640</v>
      </c>
      <c r="F612" s="2" t="s">
        <v>953</v>
      </c>
      <c r="G612" s="1" t="s">
        <v>954</v>
      </c>
      <c r="H612" s="2">
        <v>89</v>
      </c>
      <c r="I612" s="259">
        <v>60919</v>
      </c>
      <c r="J612" s="2">
        <v>10</v>
      </c>
      <c r="K612" s="2" t="s">
        <v>955</v>
      </c>
    </row>
    <row r="613" spans="1:11" x14ac:dyDescent="0.25">
      <c r="A613" s="1">
        <v>612</v>
      </c>
      <c r="B613" s="1">
        <v>9</v>
      </c>
      <c r="C613" s="2" t="s">
        <v>1623</v>
      </c>
      <c r="D613" s="262" t="s">
        <v>648</v>
      </c>
      <c r="E613" s="2" t="s">
        <v>1641</v>
      </c>
      <c r="F613" s="2" t="s">
        <v>953</v>
      </c>
      <c r="G613" s="1" t="s">
        <v>954</v>
      </c>
      <c r="H613" s="2">
        <v>121</v>
      </c>
      <c r="I613" s="259">
        <v>58425</v>
      </c>
      <c r="J613" s="2">
        <v>10</v>
      </c>
      <c r="K613" s="2" t="s">
        <v>955</v>
      </c>
    </row>
    <row r="614" spans="1:11" x14ac:dyDescent="0.25">
      <c r="A614" s="1">
        <v>613</v>
      </c>
      <c r="B614" s="1">
        <v>9</v>
      </c>
      <c r="C614" s="2" t="s">
        <v>1623</v>
      </c>
      <c r="D614" s="262" t="s">
        <v>649</v>
      </c>
      <c r="E614" s="2" t="s">
        <v>1642</v>
      </c>
      <c r="F614" s="2" t="s">
        <v>953</v>
      </c>
      <c r="G614" s="1" t="s">
        <v>958</v>
      </c>
      <c r="H614" s="2">
        <v>34</v>
      </c>
      <c r="I614" s="259">
        <v>21399</v>
      </c>
      <c r="J614" s="2">
        <v>5</v>
      </c>
      <c r="K614" s="2" t="s">
        <v>959</v>
      </c>
    </row>
    <row r="615" spans="1:11" x14ac:dyDescent="0.25">
      <c r="A615" s="1">
        <v>614</v>
      </c>
      <c r="B615" s="1">
        <v>9</v>
      </c>
      <c r="C615" s="2" t="s">
        <v>1623</v>
      </c>
      <c r="D615" s="262" t="s">
        <v>650</v>
      </c>
      <c r="E615" s="2" t="s">
        <v>1643</v>
      </c>
      <c r="F615" s="2" t="s">
        <v>953</v>
      </c>
      <c r="G615" s="1" t="s">
        <v>954</v>
      </c>
      <c r="H615" s="2">
        <v>135</v>
      </c>
      <c r="I615" s="259">
        <v>97103</v>
      </c>
      <c r="J615" s="2">
        <v>10</v>
      </c>
      <c r="K615" s="2" t="s">
        <v>955</v>
      </c>
    </row>
    <row r="616" spans="1:11" x14ac:dyDescent="0.25">
      <c r="A616" s="1">
        <v>615</v>
      </c>
      <c r="B616" s="1">
        <v>9</v>
      </c>
      <c r="C616" s="2" t="s">
        <v>1623</v>
      </c>
      <c r="D616" s="262" t="s">
        <v>651</v>
      </c>
      <c r="E616" s="2" t="s">
        <v>1644</v>
      </c>
      <c r="F616" s="2" t="s">
        <v>986</v>
      </c>
      <c r="G616" s="1" t="s">
        <v>987</v>
      </c>
      <c r="H616" s="2">
        <v>239</v>
      </c>
      <c r="I616" s="259">
        <v>148311</v>
      </c>
      <c r="J616" s="2">
        <v>15</v>
      </c>
      <c r="K616" s="2" t="s">
        <v>988</v>
      </c>
    </row>
    <row r="617" spans="1:11" x14ac:dyDescent="0.25">
      <c r="A617" s="1">
        <v>616</v>
      </c>
      <c r="B617" s="1">
        <v>9</v>
      </c>
      <c r="C617" s="2" t="s">
        <v>1623</v>
      </c>
      <c r="D617" s="262" t="s">
        <v>652</v>
      </c>
      <c r="E617" s="2" t="s">
        <v>1645</v>
      </c>
      <c r="F617" s="2" t="s">
        <v>953</v>
      </c>
      <c r="G617" s="1" t="s">
        <v>958</v>
      </c>
      <c r="H617" s="2">
        <v>60</v>
      </c>
      <c r="I617" s="259">
        <v>46639</v>
      </c>
      <c r="J617" s="2">
        <v>6</v>
      </c>
      <c r="K617" s="2" t="s">
        <v>964</v>
      </c>
    </row>
    <row r="618" spans="1:11" x14ac:dyDescent="0.25">
      <c r="A618" s="1">
        <v>617</v>
      </c>
      <c r="B618" s="1">
        <v>9</v>
      </c>
      <c r="C618" s="2" t="s">
        <v>1623</v>
      </c>
      <c r="D618" s="262" t="s">
        <v>653</v>
      </c>
      <c r="E618" s="2" t="s">
        <v>1646</v>
      </c>
      <c r="F618" s="2" t="s">
        <v>953</v>
      </c>
      <c r="G618" s="1" t="s">
        <v>958</v>
      </c>
      <c r="H618" s="2">
        <v>30</v>
      </c>
      <c r="I618" s="259">
        <v>27579</v>
      </c>
      <c r="J618" s="2">
        <v>5</v>
      </c>
      <c r="K618" s="2" t="s">
        <v>959</v>
      </c>
    </row>
    <row r="619" spans="1:11" x14ac:dyDescent="0.25">
      <c r="A619" s="1">
        <v>618</v>
      </c>
      <c r="B619" s="1">
        <v>9</v>
      </c>
      <c r="C619" s="2" t="s">
        <v>1623</v>
      </c>
      <c r="D619" s="262" t="s">
        <v>654</v>
      </c>
      <c r="E619" s="2" t="s">
        <v>1647</v>
      </c>
      <c r="F619" s="2" t="s">
        <v>953</v>
      </c>
      <c r="G619" s="1" t="s">
        <v>958</v>
      </c>
      <c r="H619" s="2">
        <v>49</v>
      </c>
      <c r="I619" s="259">
        <v>17666</v>
      </c>
      <c r="J619" s="2">
        <v>5</v>
      </c>
      <c r="K619" s="2" t="s">
        <v>959</v>
      </c>
    </row>
    <row r="620" spans="1:11" x14ac:dyDescent="0.25">
      <c r="A620" s="1">
        <v>619</v>
      </c>
      <c r="B620" s="1">
        <v>9</v>
      </c>
      <c r="C620" s="2" t="s">
        <v>1623</v>
      </c>
      <c r="D620" s="262" t="s">
        <v>655</v>
      </c>
      <c r="E620" s="2" t="s">
        <v>1648</v>
      </c>
      <c r="F620" s="2" t="s">
        <v>953</v>
      </c>
      <c r="G620" s="1" t="s">
        <v>958</v>
      </c>
      <c r="H620" s="2">
        <v>60</v>
      </c>
      <c r="I620" s="259">
        <v>35748</v>
      </c>
      <c r="J620" s="2">
        <v>6</v>
      </c>
      <c r="K620" s="2" t="s">
        <v>964</v>
      </c>
    </row>
    <row r="621" spans="1:11" x14ac:dyDescent="0.25">
      <c r="A621" s="1">
        <v>620</v>
      </c>
      <c r="B621" s="1">
        <v>9</v>
      </c>
      <c r="C621" s="2" t="s">
        <v>1623</v>
      </c>
      <c r="D621" s="262" t="s">
        <v>656</v>
      </c>
      <c r="E621" s="2" t="s">
        <v>1649</v>
      </c>
      <c r="F621" s="2" t="s">
        <v>953</v>
      </c>
      <c r="G621" s="1" t="s">
        <v>958</v>
      </c>
      <c r="H621" s="2">
        <v>30</v>
      </c>
      <c r="I621" s="259">
        <v>20779</v>
      </c>
      <c r="J621" s="2">
        <v>5</v>
      </c>
      <c r="K621" s="2" t="s">
        <v>959</v>
      </c>
    </row>
    <row r="622" spans="1:11" x14ac:dyDescent="0.25">
      <c r="A622" s="1">
        <v>621</v>
      </c>
      <c r="B622" s="1">
        <v>9</v>
      </c>
      <c r="C622" s="2" t="s">
        <v>1623</v>
      </c>
      <c r="D622" s="262" t="s">
        <v>657</v>
      </c>
      <c r="E622" s="2" t="s">
        <v>1650</v>
      </c>
      <c r="F622" s="2" t="s">
        <v>953</v>
      </c>
      <c r="G622" s="1" t="s">
        <v>958</v>
      </c>
      <c r="H622" s="2">
        <v>34</v>
      </c>
      <c r="I622" s="259">
        <v>24418</v>
      </c>
      <c r="J622" s="2">
        <v>5</v>
      </c>
      <c r="K622" s="2" t="s">
        <v>959</v>
      </c>
    </row>
    <row r="623" spans="1:11" x14ac:dyDescent="0.25">
      <c r="A623" s="1">
        <v>622</v>
      </c>
      <c r="B623" s="1">
        <v>9</v>
      </c>
      <c r="C623" s="2" t="s">
        <v>1623</v>
      </c>
      <c r="D623" s="262" t="s">
        <v>658</v>
      </c>
      <c r="E623" s="2" t="s">
        <v>1651</v>
      </c>
      <c r="F623" s="2" t="s">
        <v>953</v>
      </c>
      <c r="G623" s="1" t="s">
        <v>958</v>
      </c>
      <c r="H623" s="2">
        <v>30</v>
      </c>
      <c r="I623" s="259">
        <v>33213</v>
      </c>
      <c r="J623" s="2">
        <v>6</v>
      </c>
      <c r="K623" s="2" t="s">
        <v>964</v>
      </c>
    </row>
    <row r="624" spans="1:11" x14ac:dyDescent="0.25">
      <c r="A624" s="1">
        <v>623</v>
      </c>
      <c r="B624" s="1">
        <v>9</v>
      </c>
      <c r="C624" s="2" t="s">
        <v>1623</v>
      </c>
      <c r="D624" s="262" t="s">
        <v>659</v>
      </c>
      <c r="E624" s="2" t="s">
        <v>1652</v>
      </c>
      <c r="F624" s="2" t="s">
        <v>986</v>
      </c>
      <c r="G624" s="1" t="s">
        <v>987</v>
      </c>
      <c r="H624" s="2">
        <v>200</v>
      </c>
      <c r="I624" s="259">
        <v>83651</v>
      </c>
      <c r="J624" s="2">
        <v>15</v>
      </c>
      <c r="K624" s="2" t="s">
        <v>988</v>
      </c>
    </row>
    <row r="625" spans="1:11" x14ac:dyDescent="0.25">
      <c r="A625" s="1">
        <v>624</v>
      </c>
      <c r="B625" s="1">
        <v>9</v>
      </c>
      <c r="C625" s="2" t="s">
        <v>1623</v>
      </c>
      <c r="D625" s="262" t="s">
        <v>660</v>
      </c>
      <c r="E625" s="2" t="s">
        <v>1653</v>
      </c>
      <c r="F625" s="2" t="s">
        <v>953</v>
      </c>
      <c r="G625" s="1" t="s">
        <v>980</v>
      </c>
      <c r="H625" s="2">
        <v>30</v>
      </c>
      <c r="I625" s="259">
        <v>25465</v>
      </c>
      <c r="J625" s="2">
        <v>4</v>
      </c>
      <c r="K625" s="2" t="s">
        <v>1092</v>
      </c>
    </row>
    <row r="626" spans="1:11" x14ac:dyDescent="0.25">
      <c r="A626" s="1">
        <v>625</v>
      </c>
      <c r="B626" s="1">
        <v>9</v>
      </c>
      <c r="C626" s="2" t="s">
        <v>1623</v>
      </c>
      <c r="D626" s="262" t="s">
        <v>661</v>
      </c>
      <c r="E626" s="2" t="s">
        <v>1654</v>
      </c>
      <c r="F626" s="2" t="s">
        <v>953</v>
      </c>
      <c r="G626" s="1" t="s">
        <v>980</v>
      </c>
      <c r="H626" s="2">
        <v>30</v>
      </c>
      <c r="I626" s="259">
        <v>18122</v>
      </c>
      <c r="J626" s="2">
        <v>3</v>
      </c>
      <c r="K626" s="2" t="s">
        <v>1029</v>
      </c>
    </row>
    <row r="627" spans="1:11" x14ac:dyDescent="0.25">
      <c r="A627" s="1">
        <v>626</v>
      </c>
      <c r="B627" s="1">
        <v>9</v>
      </c>
      <c r="C627" s="2" t="s">
        <v>1623</v>
      </c>
      <c r="D627" s="262" t="s">
        <v>662</v>
      </c>
      <c r="E627" s="2" t="s">
        <v>1655</v>
      </c>
      <c r="F627" s="2" t="s">
        <v>953</v>
      </c>
      <c r="G627" s="1" t="s">
        <v>980</v>
      </c>
      <c r="H627" s="2">
        <v>30</v>
      </c>
      <c r="I627" s="259">
        <v>16782</v>
      </c>
      <c r="J627" s="2">
        <v>3</v>
      </c>
      <c r="K627" s="2" t="s">
        <v>1029</v>
      </c>
    </row>
    <row r="628" spans="1:11" x14ac:dyDescent="0.25">
      <c r="A628" s="1">
        <v>627</v>
      </c>
      <c r="B628" s="1">
        <v>9</v>
      </c>
      <c r="C628" s="2" t="s">
        <v>1623</v>
      </c>
      <c r="D628" s="262" t="s">
        <v>663</v>
      </c>
      <c r="E628" s="2" t="s">
        <v>1656</v>
      </c>
      <c r="F628" s="2" t="s">
        <v>953</v>
      </c>
      <c r="G628" s="1" t="s">
        <v>980</v>
      </c>
      <c r="H628" s="2">
        <v>30</v>
      </c>
      <c r="I628" s="259">
        <v>18636</v>
      </c>
      <c r="J628" s="2">
        <v>3</v>
      </c>
      <c r="K628" s="2" t="s">
        <v>1029</v>
      </c>
    </row>
    <row r="629" spans="1:11" x14ac:dyDescent="0.25">
      <c r="A629" s="1">
        <v>628</v>
      </c>
      <c r="B629" s="1">
        <v>9</v>
      </c>
      <c r="C629" s="2" t="s">
        <v>1657</v>
      </c>
      <c r="D629" s="262" t="s">
        <v>664</v>
      </c>
      <c r="E629" s="2" t="s">
        <v>1658</v>
      </c>
      <c r="F629" s="2" t="s">
        <v>949</v>
      </c>
      <c r="G629" s="1" t="s">
        <v>950</v>
      </c>
      <c r="H629" s="2">
        <v>887</v>
      </c>
      <c r="I629" s="259">
        <v>42585</v>
      </c>
      <c r="J629" s="2">
        <v>19</v>
      </c>
      <c r="K629" s="2" t="s">
        <v>951</v>
      </c>
    </row>
    <row r="630" spans="1:11" x14ac:dyDescent="0.25">
      <c r="A630" s="1">
        <v>629</v>
      </c>
      <c r="B630" s="1">
        <v>9</v>
      </c>
      <c r="C630" s="2" t="s">
        <v>1657</v>
      </c>
      <c r="D630" s="262" t="s">
        <v>665</v>
      </c>
      <c r="E630" s="2" t="s">
        <v>1659</v>
      </c>
      <c r="F630" s="2" t="s">
        <v>953</v>
      </c>
      <c r="G630" s="1" t="s">
        <v>954</v>
      </c>
      <c r="H630" s="2">
        <v>80</v>
      </c>
      <c r="I630" s="259">
        <v>48909</v>
      </c>
      <c r="J630" s="2">
        <v>9</v>
      </c>
      <c r="K630" s="2" t="s">
        <v>977</v>
      </c>
    </row>
    <row r="631" spans="1:11" x14ac:dyDescent="0.25">
      <c r="A631" s="1">
        <v>630</v>
      </c>
      <c r="B631" s="1">
        <v>9</v>
      </c>
      <c r="C631" s="2" t="s">
        <v>1657</v>
      </c>
      <c r="D631" s="262" t="s">
        <v>666</v>
      </c>
      <c r="E631" s="2" t="s">
        <v>1660</v>
      </c>
      <c r="F631" s="2" t="s">
        <v>953</v>
      </c>
      <c r="G631" s="1" t="s">
        <v>958</v>
      </c>
      <c r="H631" s="2">
        <v>88</v>
      </c>
      <c r="I631" s="259">
        <v>79513</v>
      </c>
      <c r="J631" s="2">
        <v>7</v>
      </c>
      <c r="K631" s="2" t="s">
        <v>968</v>
      </c>
    </row>
    <row r="632" spans="1:11" x14ac:dyDescent="0.25">
      <c r="A632" s="1">
        <v>631</v>
      </c>
      <c r="B632" s="1">
        <v>9</v>
      </c>
      <c r="C632" s="2" t="s">
        <v>1657</v>
      </c>
      <c r="D632" s="262" t="s">
        <v>667</v>
      </c>
      <c r="E632" s="2" t="s">
        <v>1661</v>
      </c>
      <c r="F632" s="2" t="s">
        <v>986</v>
      </c>
      <c r="G632" s="1" t="s">
        <v>1013</v>
      </c>
      <c r="H632" s="2">
        <v>362</v>
      </c>
      <c r="I632" s="259">
        <v>82297</v>
      </c>
      <c r="J632" s="2">
        <v>16</v>
      </c>
      <c r="K632" s="2" t="s">
        <v>1052</v>
      </c>
    </row>
    <row r="633" spans="1:11" x14ac:dyDescent="0.25">
      <c r="A633" s="1">
        <v>632</v>
      </c>
      <c r="B633" s="1">
        <v>9</v>
      </c>
      <c r="C633" s="2" t="s">
        <v>1657</v>
      </c>
      <c r="D633" s="262" t="s">
        <v>668</v>
      </c>
      <c r="E633" s="2" t="s">
        <v>1662</v>
      </c>
      <c r="F633" s="2" t="s">
        <v>953</v>
      </c>
      <c r="G633" s="1" t="s">
        <v>958</v>
      </c>
      <c r="H633" s="2">
        <v>70</v>
      </c>
      <c r="I633" s="259">
        <v>53495</v>
      </c>
      <c r="J633" s="2">
        <v>6</v>
      </c>
      <c r="K633" s="2" t="s">
        <v>964</v>
      </c>
    </row>
    <row r="634" spans="1:11" x14ac:dyDescent="0.25">
      <c r="A634" s="1">
        <v>633</v>
      </c>
      <c r="B634" s="1">
        <v>9</v>
      </c>
      <c r="C634" s="2" t="s">
        <v>1657</v>
      </c>
      <c r="D634" s="262" t="s">
        <v>669</v>
      </c>
      <c r="E634" s="2" t="s">
        <v>1663</v>
      </c>
      <c r="F634" s="2" t="s">
        <v>953</v>
      </c>
      <c r="G634" s="1" t="s">
        <v>954</v>
      </c>
      <c r="H634" s="2">
        <v>111</v>
      </c>
      <c r="I634" s="259">
        <v>56427</v>
      </c>
      <c r="J634" s="2">
        <v>10</v>
      </c>
      <c r="K634" s="2" t="s">
        <v>955</v>
      </c>
    </row>
    <row r="635" spans="1:11" x14ac:dyDescent="0.25">
      <c r="A635" s="1">
        <v>634</v>
      </c>
      <c r="B635" s="1">
        <v>9</v>
      </c>
      <c r="C635" s="2" t="s">
        <v>1657</v>
      </c>
      <c r="D635" s="262" t="s">
        <v>670</v>
      </c>
      <c r="E635" s="2" t="s">
        <v>1664</v>
      </c>
      <c r="F635" s="2" t="s">
        <v>953</v>
      </c>
      <c r="G635" s="1" t="s">
        <v>961</v>
      </c>
      <c r="H635" s="2">
        <v>121</v>
      </c>
      <c r="I635" s="259">
        <v>98138</v>
      </c>
      <c r="J635" s="2">
        <v>13</v>
      </c>
      <c r="K635" s="2" t="s">
        <v>962</v>
      </c>
    </row>
    <row r="636" spans="1:11" x14ac:dyDescent="0.25">
      <c r="A636" s="1">
        <v>635</v>
      </c>
      <c r="B636" s="1">
        <v>9</v>
      </c>
      <c r="C636" s="2" t="s">
        <v>1657</v>
      </c>
      <c r="D636" s="262" t="s">
        <v>671</v>
      </c>
      <c r="E636" s="2" t="s">
        <v>1665</v>
      </c>
      <c r="F636" s="2" t="s">
        <v>953</v>
      </c>
      <c r="G636" s="1" t="s">
        <v>958</v>
      </c>
      <c r="H636" s="2">
        <v>60</v>
      </c>
      <c r="I636" s="259">
        <v>58189</v>
      </c>
      <c r="J636" s="2">
        <v>6</v>
      </c>
      <c r="K636" s="2" t="s">
        <v>964</v>
      </c>
    </row>
    <row r="637" spans="1:11" x14ac:dyDescent="0.25">
      <c r="A637" s="1">
        <v>636</v>
      </c>
      <c r="B637" s="1">
        <v>9</v>
      </c>
      <c r="C637" s="2" t="s">
        <v>1657</v>
      </c>
      <c r="D637" s="262" t="s">
        <v>672</v>
      </c>
      <c r="E637" s="2" t="s">
        <v>1666</v>
      </c>
      <c r="F637" s="2" t="s">
        <v>953</v>
      </c>
      <c r="G637" s="1" t="s">
        <v>954</v>
      </c>
      <c r="H637" s="2">
        <v>61</v>
      </c>
      <c r="I637" s="259">
        <v>34210</v>
      </c>
      <c r="J637" s="2">
        <v>9</v>
      </c>
      <c r="K637" s="2" t="s">
        <v>977</v>
      </c>
    </row>
    <row r="638" spans="1:11" x14ac:dyDescent="0.25">
      <c r="A638" s="1">
        <v>637</v>
      </c>
      <c r="B638" s="1">
        <v>9</v>
      </c>
      <c r="C638" s="2" t="s">
        <v>1657</v>
      </c>
      <c r="D638" s="262" t="s">
        <v>673</v>
      </c>
      <c r="E638" s="2" t="s">
        <v>1667</v>
      </c>
      <c r="F638" s="2" t="s">
        <v>953</v>
      </c>
      <c r="G638" s="1" t="s">
        <v>961</v>
      </c>
      <c r="H638" s="2">
        <v>163</v>
      </c>
      <c r="I638" s="259">
        <v>95425</v>
      </c>
      <c r="J638" s="2">
        <v>13</v>
      </c>
      <c r="K638" s="2" t="s">
        <v>962</v>
      </c>
    </row>
    <row r="639" spans="1:11" x14ac:dyDescent="0.25">
      <c r="A639" s="1">
        <v>638</v>
      </c>
      <c r="B639" s="1">
        <v>9</v>
      </c>
      <c r="C639" s="2" t="s">
        <v>1657</v>
      </c>
      <c r="D639" s="262" t="s">
        <v>674</v>
      </c>
      <c r="E639" s="2" t="s">
        <v>1668</v>
      </c>
      <c r="F639" s="2" t="s">
        <v>953</v>
      </c>
      <c r="G639" s="1" t="s">
        <v>961</v>
      </c>
      <c r="H639" s="2">
        <v>113</v>
      </c>
      <c r="I639" s="259">
        <v>82340</v>
      </c>
      <c r="J639" s="2">
        <v>13</v>
      </c>
      <c r="K639" s="2" t="s">
        <v>962</v>
      </c>
    </row>
    <row r="640" spans="1:11" x14ac:dyDescent="0.25">
      <c r="A640" s="1">
        <v>639</v>
      </c>
      <c r="B640" s="1">
        <v>9</v>
      </c>
      <c r="C640" s="2" t="s">
        <v>1657</v>
      </c>
      <c r="D640" s="262" t="s">
        <v>675</v>
      </c>
      <c r="E640" s="2" t="s">
        <v>1669</v>
      </c>
      <c r="F640" s="2" t="s">
        <v>953</v>
      </c>
      <c r="G640" s="1" t="s">
        <v>958</v>
      </c>
      <c r="H640" s="2">
        <v>44</v>
      </c>
      <c r="I640" s="259">
        <v>35239</v>
      </c>
      <c r="J640" s="2">
        <v>6</v>
      </c>
      <c r="K640" s="2" t="s">
        <v>964</v>
      </c>
    </row>
    <row r="641" spans="1:11" x14ac:dyDescent="0.25">
      <c r="A641" s="1">
        <v>640</v>
      </c>
      <c r="B641" s="1">
        <v>9</v>
      </c>
      <c r="C641" s="2" t="s">
        <v>1657</v>
      </c>
      <c r="D641" s="262" t="s">
        <v>676</v>
      </c>
      <c r="E641" s="2" t="s">
        <v>1670</v>
      </c>
      <c r="F641" s="2" t="s">
        <v>953</v>
      </c>
      <c r="G641" s="1" t="s">
        <v>958</v>
      </c>
      <c r="H641" s="2">
        <v>47</v>
      </c>
      <c r="I641" s="259">
        <v>22999</v>
      </c>
      <c r="J641" s="2">
        <v>5</v>
      </c>
      <c r="K641" s="2" t="s">
        <v>959</v>
      </c>
    </row>
    <row r="642" spans="1:11" x14ac:dyDescent="0.25">
      <c r="A642" s="1">
        <v>641</v>
      </c>
      <c r="B642" s="1">
        <v>9</v>
      </c>
      <c r="C642" s="2" t="s">
        <v>1657</v>
      </c>
      <c r="D642" s="262" t="s">
        <v>677</v>
      </c>
      <c r="E642" s="2" t="s">
        <v>1671</v>
      </c>
      <c r="F642" s="2" t="s">
        <v>953</v>
      </c>
      <c r="G642" s="1" t="s">
        <v>958</v>
      </c>
      <c r="H642" s="2">
        <v>40</v>
      </c>
      <c r="I642" s="259">
        <v>35976</v>
      </c>
      <c r="J642" s="2">
        <v>6</v>
      </c>
      <c r="K642" s="2" t="s">
        <v>964</v>
      </c>
    </row>
    <row r="643" spans="1:11" x14ac:dyDescent="0.25">
      <c r="A643" s="1">
        <v>642</v>
      </c>
      <c r="B643" s="1">
        <v>9</v>
      </c>
      <c r="C643" s="2" t="s">
        <v>1657</v>
      </c>
      <c r="D643" s="262" t="s">
        <v>678</v>
      </c>
      <c r="E643" s="2" t="s">
        <v>1672</v>
      </c>
      <c r="F643" s="2" t="s">
        <v>953</v>
      </c>
      <c r="G643" s="1" t="s">
        <v>958</v>
      </c>
      <c r="H643" s="2">
        <v>35</v>
      </c>
      <c r="I643" s="259">
        <v>33680</v>
      </c>
      <c r="J643" s="2">
        <v>6</v>
      </c>
      <c r="K643" s="2" t="s">
        <v>964</v>
      </c>
    </row>
    <row r="644" spans="1:11" x14ac:dyDescent="0.25">
      <c r="A644" s="1">
        <v>643</v>
      </c>
      <c r="B644" s="1">
        <v>9</v>
      </c>
      <c r="C644" s="2" t="s">
        <v>1657</v>
      </c>
      <c r="D644" s="262" t="s">
        <v>679</v>
      </c>
      <c r="E644" s="2" t="s">
        <v>1673</v>
      </c>
      <c r="F644" s="2" t="s">
        <v>953</v>
      </c>
      <c r="G644" s="1" t="s">
        <v>958</v>
      </c>
      <c r="H644" s="2">
        <v>43</v>
      </c>
      <c r="I644" s="259">
        <v>27618</v>
      </c>
      <c r="J644" s="2">
        <v>5</v>
      </c>
      <c r="K644" s="2" t="s">
        <v>959</v>
      </c>
    </row>
    <row r="645" spans="1:11" x14ac:dyDescent="0.25">
      <c r="A645" s="1">
        <v>644</v>
      </c>
      <c r="B645" s="1">
        <v>9</v>
      </c>
      <c r="C645" s="2" t="s">
        <v>1657</v>
      </c>
      <c r="D645" s="262" t="s">
        <v>680</v>
      </c>
      <c r="E645" s="2" t="s">
        <v>1674</v>
      </c>
      <c r="F645" s="2" t="s">
        <v>953</v>
      </c>
      <c r="G645" s="1" t="s">
        <v>958</v>
      </c>
      <c r="H645" s="2">
        <v>36</v>
      </c>
      <c r="I645" s="259">
        <v>19233</v>
      </c>
      <c r="J645" s="2">
        <v>5</v>
      </c>
      <c r="K645" s="2" t="s">
        <v>959</v>
      </c>
    </row>
    <row r="646" spans="1:11" x14ac:dyDescent="0.25">
      <c r="A646" s="1">
        <v>645</v>
      </c>
      <c r="B646" s="1">
        <v>9</v>
      </c>
      <c r="C646" s="2" t="s">
        <v>1657</v>
      </c>
      <c r="D646" s="262" t="s">
        <v>681</v>
      </c>
      <c r="E646" s="2" t="s">
        <v>1675</v>
      </c>
      <c r="F646" s="2" t="s">
        <v>953</v>
      </c>
      <c r="G646" s="1" t="s">
        <v>958</v>
      </c>
      <c r="H646" s="2">
        <v>32</v>
      </c>
      <c r="I646" s="259">
        <v>26204</v>
      </c>
      <c r="J646" s="2">
        <v>5</v>
      </c>
      <c r="K646" s="2" t="s">
        <v>959</v>
      </c>
    </row>
    <row r="647" spans="1:11" x14ac:dyDescent="0.25">
      <c r="A647" s="1">
        <v>646</v>
      </c>
      <c r="B647" s="1">
        <v>9</v>
      </c>
      <c r="C647" s="2" t="s">
        <v>1657</v>
      </c>
      <c r="D647" s="262" t="s">
        <v>682</v>
      </c>
      <c r="E647" s="2" t="s">
        <v>1676</v>
      </c>
      <c r="F647" s="2" t="s">
        <v>953</v>
      </c>
      <c r="G647" s="1" t="s">
        <v>958</v>
      </c>
      <c r="H647" s="2">
        <v>58</v>
      </c>
      <c r="I647" s="259">
        <v>20006</v>
      </c>
      <c r="J647" s="2">
        <v>5</v>
      </c>
      <c r="K647" s="2" t="s">
        <v>959</v>
      </c>
    </row>
    <row r="648" spans="1:11" x14ac:dyDescent="0.25">
      <c r="A648" s="1">
        <v>647</v>
      </c>
      <c r="B648" s="1">
        <v>9</v>
      </c>
      <c r="C648" s="2" t="s">
        <v>1657</v>
      </c>
      <c r="D648" s="262" t="s">
        <v>683</v>
      </c>
      <c r="E648" s="2" t="s">
        <v>1677</v>
      </c>
      <c r="F648" s="2" t="s">
        <v>953</v>
      </c>
      <c r="G648" s="1" t="s">
        <v>958</v>
      </c>
      <c r="H648" s="2">
        <v>34</v>
      </c>
      <c r="I648" s="259">
        <v>21725</v>
      </c>
      <c r="J648" s="2">
        <v>5</v>
      </c>
      <c r="K648" s="2" t="s">
        <v>959</v>
      </c>
    </row>
    <row r="649" spans="1:11" x14ac:dyDescent="0.25">
      <c r="A649" s="1">
        <v>648</v>
      </c>
      <c r="B649" s="1">
        <v>9</v>
      </c>
      <c r="C649" s="2" t="s">
        <v>1657</v>
      </c>
      <c r="D649" s="262" t="s">
        <v>684</v>
      </c>
      <c r="E649" s="2" t="s">
        <v>1678</v>
      </c>
      <c r="F649" s="2" t="s">
        <v>953</v>
      </c>
      <c r="G649" s="1" t="s">
        <v>958</v>
      </c>
      <c r="H649" s="2">
        <v>37</v>
      </c>
      <c r="I649" s="259">
        <v>28460</v>
      </c>
      <c r="J649" s="2">
        <v>5</v>
      </c>
      <c r="K649" s="2" t="s">
        <v>959</v>
      </c>
    </row>
    <row r="650" spans="1:11" x14ac:dyDescent="0.25">
      <c r="A650" s="1">
        <v>649</v>
      </c>
      <c r="B650" s="1">
        <v>9</v>
      </c>
      <c r="C650" s="2" t="s">
        <v>1657</v>
      </c>
      <c r="D650" s="262" t="s">
        <v>685</v>
      </c>
      <c r="E650" s="2" t="s">
        <v>1679</v>
      </c>
      <c r="F650" s="2" t="s">
        <v>953</v>
      </c>
      <c r="G650" s="1" t="s">
        <v>980</v>
      </c>
      <c r="H650" s="2">
        <v>31</v>
      </c>
      <c r="I650" s="259">
        <v>25144</v>
      </c>
      <c r="J650" s="2">
        <v>4</v>
      </c>
      <c r="K650" s="2" t="s">
        <v>1092</v>
      </c>
    </row>
    <row r="651" spans="1:11" x14ac:dyDescent="0.25">
      <c r="A651" s="1">
        <v>650</v>
      </c>
      <c r="B651" s="1">
        <v>9</v>
      </c>
      <c r="C651" s="2" t="s">
        <v>1657</v>
      </c>
      <c r="D651" s="262" t="s">
        <v>686</v>
      </c>
      <c r="E651" s="2" t="s">
        <v>1680</v>
      </c>
      <c r="F651" s="2" t="s">
        <v>953</v>
      </c>
      <c r="G651" s="1" t="s">
        <v>980</v>
      </c>
      <c r="H651" s="2">
        <v>22</v>
      </c>
      <c r="I651" s="259">
        <v>7889</v>
      </c>
      <c r="J651" s="2">
        <v>2</v>
      </c>
      <c r="K651" s="2" t="s">
        <v>981</v>
      </c>
    </row>
    <row r="652" spans="1:11" x14ac:dyDescent="0.25">
      <c r="A652" s="1">
        <v>651</v>
      </c>
      <c r="B652" s="1">
        <v>9</v>
      </c>
      <c r="C652" s="2" t="s">
        <v>1681</v>
      </c>
      <c r="D652" s="262" t="s">
        <v>687</v>
      </c>
      <c r="E652" s="2" t="s">
        <v>1682</v>
      </c>
      <c r="F652" s="2" t="s">
        <v>949</v>
      </c>
      <c r="G652" s="1" t="s">
        <v>950</v>
      </c>
      <c r="H652" s="2">
        <v>914</v>
      </c>
      <c r="I652" s="259">
        <v>188034</v>
      </c>
      <c r="J652" s="2">
        <v>19</v>
      </c>
      <c r="K652" s="2" t="s">
        <v>951</v>
      </c>
    </row>
    <row r="653" spans="1:11" x14ac:dyDescent="0.25">
      <c r="A653" s="1">
        <v>652</v>
      </c>
      <c r="B653" s="1">
        <v>9</v>
      </c>
      <c r="C653" s="2" t="s">
        <v>1681</v>
      </c>
      <c r="D653" s="262" t="s">
        <v>688</v>
      </c>
      <c r="E653" s="2" t="s">
        <v>1683</v>
      </c>
      <c r="F653" s="2" t="s">
        <v>953</v>
      </c>
      <c r="G653" s="1" t="s">
        <v>958</v>
      </c>
      <c r="H653" s="2">
        <v>66</v>
      </c>
      <c r="I653" s="259">
        <v>46330</v>
      </c>
      <c r="J653" s="2">
        <v>6</v>
      </c>
      <c r="K653" s="2" t="s">
        <v>964</v>
      </c>
    </row>
    <row r="654" spans="1:11" x14ac:dyDescent="0.25">
      <c r="A654" s="1">
        <v>653</v>
      </c>
      <c r="B654" s="1">
        <v>9</v>
      </c>
      <c r="C654" s="2" t="s">
        <v>1681</v>
      </c>
      <c r="D654" s="262" t="s">
        <v>689</v>
      </c>
      <c r="E654" s="2" t="s">
        <v>1684</v>
      </c>
      <c r="F654" s="2" t="s">
        <v>953</v>
      </c>
      <c r="G654" s="1" t="s">
        <v>954</v>
      </c>
      <c r="H654" s="2">
        <v>140</v>
      </c>
      <c r="I654" s="259">
        <v>77163</v>
      </c>
      <c r="J654" s="2">
        <v>10</v>
      </c>
      <c r="K654" s="2" t="s">
        <v>955</v>
      </c>
    </row>
    <row r="655" spans="1:11" x14ac:dyDescent="0.25">
      <c r="A655" s="1">
        <v>654</v>
      </c>
      <c r="B655" s="1">
        <v>9</v>
      </c>
      <c r="C655" s="2" t="s">
        <v>1681</v>
      </c>
      <c r="D655" s="262" t="s">
        <v>690</v>
      </c>
      <c r="E655" s="2" t="s">
        <v>1685</v>
      </c>
      <c r="F655" s="2" t="s">
        <v>953</v>
      </c>
      <c r="G655" s="1" t="s">
        <v>958</v>
      </c>
      <c r="H655" s="2">
        <v>50</v>
      </c>
      <c r="I655" s="259">
        <v>42135</v>
      </c>
      <c r="J655" s="2">
        <v>6</v>
      </c>
      <c r="K655" s="2" t="s">
        <v>964</v>
      </c>
    </row>
    <row r="656" spans="1:11" x14ac:dyDescent="0.25">
      <c r="A656" s="1">
        <v>655</v>
      </c>
      <c r="B656" s="1">
        <v>9</v>
      </c>
      <c r="C656" s="2" t="s">
        <v>1681</v>
      </c>
      <c r="D656" s="262" t="s">
        <v>691</v>
      </c>
      <c r="E656" s="2" t="s">
        <v>1686</v>
      </c>
      <c r="F656" s="2" t="s">
        <v>986</v>
      </c>
      <c r="G656" s="1" t="s">
        <v>987</v>
      </c>
      <c r="H656" s="2">
        <v>183</v>
      </c>
      <c r="I656" s="259">
        <v>118195</v>
      </c>
      <c r="J656" s="2">
        <v>14</v>
      </c>
      <c r="K656" s="2" t="s">
        <v>1220</v>
      </c>
    </row>
    <row r="657" spans="1:11" x14ac:dyDescent="0.25">
      <c r="A657" s="1">
        <v>656</v>
      </c>
      <c r="B657" s="1">
        <v>9</v>
      </c>
      <c r="C657" s="2" t="s">
        <v>1681</v>
      </c>
      <c r="D657" s="262" t="s">
        <v>692</v>
      </c>
      <c r="E657" s="2" t="s">
        <v>1687</v>
      </c>
      <c r="F657" s="2" t="s">
        <v>953</v>
      </c>
      <c r="G657" s="1" t="s">
        <v>958</v>
      </c>
      <c r="H657" s="2">
        <v>85</v>
      </c>
      <c r="I657" s="259">
        <v>47218</v>
      </c>
      <c r="J657" s="2">
        <v>6</v>
      </c>
      <c r="K657" s="2" t="s">
        <v>964</v>
      </c>
    </row>
    <row r="658" spans="1:11" x14ac:dyDescent="0.25">
      <c r="A658" s="1">
        <v>657</v>
      </c>
      <c r="B658" s="1">
        <v>9</v>
      </c>
      <c r="C658" s="2" t="s">
        <v>1681</v>
      </c>
      <c r="D658" s="262" t="s">
        <v>693</v>
      </c>
      <c r="E658" s="2" t="s">
        <v>1688</v>
      </c>
      <c r="F658" s="2" t="s">
        <v>953</v>
      </c>
      <c r="G658" s="1" t="s">
        <v>961</v>
      </c>
      <c r="H658" s="2">
        <v>125</v>
      </c>
      <c r="I658" s="259">
        <v>67464</v>
      </c>
      <c r="J658" s="2">
        <v>13</v>
      </c>
      <c r="K658" s="2" t="s">
        <v>962</v>
      </c>
    </row>
    <row r="659" spans="1:11" x14ac:dyDescent="0.25">
      <c r="A659" s="1">
        <v>658</v>
      </c>
      <c r="B659" s="1">
        <v>9</v>
      </c>
      <c r="C659" s="2" t="s">
        <v>1681</v>
      </c>
      <c r="D659" s="262" t="s">
        <v>694</v>
      </c>
      <c r="E659" s="2" t="s">
        <v>1689</v>
      </c>
      <c r="F659" s="2" t="s">
        <v>953</v>
      </c>
      <c r="G659" s="1" t="s">
        <v>958</v>
      </c>
      <c r="H659" s="2">
        <v>44</v>
      </c>
      <c r="I659" s="259">
        <v>29568</v>
      </c>
      <c r="J659" s="2">
        <v>5</v>
      </c>
      <c r="K659" s="2" t="s">
        <v>959</v>
      </c>
    </row>
    <row r="660" spans="1:11" x14ac:dyDescent="0.25">
      <c r="A660" s="1">
        <v>659</v>
      </c>
      <c r="B660" s="1">
        <v>9</v>
      </c>
      <c r="C660" s="2" t="s">
        <v>1681</v>
      </c>
      <c r="D660" s="262" t="s">
        <v>695</v>
      </c>
      <c r="E660" s="2" t="s">
        <v>1690</v>
      </c>
      <c r="F660" s="2" t="s">
        <v>953</v>
      </c>
      <c r="G660" s="1" t="s">
        <v>961</v>
      </c>
      <c r="H660" s="2">
        <v>150</v>
      </c>
      <c r="I660" s="259">
        <v>93937</v>
      </c>
      <c r="J660" s="2">
        <v>13</v>
      </c>
      <c r="K660" s="2" t="s">
        <v>962</v>
      </c>
    </row>
    <row r="661" spans="1:11" x14ac:dyDescent="0.25">
      <c r="A661" s="1">
        <v>660</v>
      </c>
      <c r="B661" s="1">
        <v>9</v>
      </c>
      <c r="C661" s="2" t="s">
        <v>1681</v>
      </c>
      <c r="D661" s="262" t="s">
        <v>696</v>
      </c>
      <c r="E661" s="2" t="s">
        <v>1691</v>
      </c>
      <c r="F661" s="2" t="s">
        <v>953</v>
      </c>
      <c r="G661" s="1" t="s">
        <v>961</v>
      </c>
      <c r="H661" s="2">
        <v>176</v>
      </c>
      <c r="I661" s="259">
        <v>88290</v>
      </c>
      <c r="J661" s="2">
        <v>13</v>
      </c>
      <c r="K661" s="2" t="s">
        <v>962</v>
      </c>
    </row>
    <row r="662" spans="1:11" x14ac:dyDescent="0.25">
      <c r="A662" s="1">
        <v>661</v>
      </c>
      <c r="B662" s="1">
        <v>9</v>
      </c>
      <c r="C662" s="2" t="s">
        <v>1681</v>
      </c>
      <c r="D662" s="262" t="s">
        <v>697</v>
      </c>
      <c r="E662" s="2" t="s">
        <v>1692</v>
      </c>
      <c r="F662" s="2" t="s">
        <v>953</v>
      </c>
      <c r="G662" s="1" t="s">
        <v>958</v>
      </c>
      <c r="H662" s="2">
        <v>115</v>
      </c>
      <c r="I662" s="259">
        <v>40037</v>
      </c>
      <c r="J662" s="2">
        <v>6</v>
      </c>
      <c r="K662" s="2" t="s">
        <v>964</v>
      </c>
    </row>
    <row r="663" spans="1:11" x14ac:dyDescent="0.25">
      <c r="A663" s="1">
        <v>662</v>
      </c>
      <c r="B663" s="1">
        <v>9</v>
      </c>
      <c r="C663" s="2" t="s">
        <v>1681</v>
      </c>
      <c r="D663" s="262" t="s">
        <v>698</v>
      </c>
      <c r="E663" s="2" t="s">
        <v>1693</v>
      </c>
      <c r="F663" s="2" t="s">
        <v>953</v>
      </c>
      <c r="G663" s="1" t="s">
        <v>958</v>
      </c>
      <c r="H663" s="2">
        <v>48</v>
      </c>
      <c r="I663" s="259">
        <v>39809</v>
      </c>
      <c r="J663" s="2">
        <v>6</v>
      </c>
      <c r="K663" s="2" t="s">
        <v>964</v>
      </c>
    </row>
    <row r="664" spans="1:11" x14ac:dyDescent="0.25">
      <c r="A664" s="1">
        <v>663</v>
      </c>
      <c r="B664" s="1">
        <v>9</v>
      </c>
      <c r="C664" s="2" t="s">
        <v>1681</v>
      </c>
      <c r="D664" s="262" t="s">
        <v>699</v>
      </c>
      <c r="E664" s="2" t="s">
        <v>1694</v>
      </c>
      <c r="F664" s="2" t="s">
        <v>953</v>
      </c>
      <c r="G664" s="1" t="s">
        <v>958</v>
      </c>
      <c r="H664" s="2">
        <v>43</v>
      </c>
      <c r="I664" s="259">
        <v>31852</v>
      </c>
      <c r="J664" s="2">
        <v>6</v>
      </c>
      <c r="K664" s="2" t="s">
        <v>964</v>
      </c>
    </row>
    <row r="665" spans="1:11" x14ac:dyDescent="0.25">
      <c r="A665" s="1">
        <v>664</v>
      </c>
      <c r="B665" s="1">
        <v>9</v>
      </c>
      <c r="C665" s="2" t="s">
        <v>1681</v>
      </c>
      <c r="D665" s="262" t="s">
        <v>700</v>
      </c>
      <c r="E665" s="2" t="s">
        <v>1695</v>
      </c>
      <c r="F665" s="2" t="s">
        <v>953</v>
      </c>
      <c r="G665" s="1" t="s">
        <v>958</v>
      </c>
      <c r="H665" s="2">
        <v>38</v>
      </c>
      <c r="I665" s="259">
        <v>28732</v>
      </c>
      <c r="J665" s="2">
        <v>5</v>
      </c>
      <c r="K665" s="2" t="s">
        <v>959</v>
      </c>
    </row>
    <row r="666" spans="1:11" x14ac:dyDescent="0.25">
      <c r="A666" s="1">
        <v>665</v>
      </c>
      <c r="B666" s="1">
        <v>9</v>
      </c>
      <c r="C666" s="2" t="s">
        <v>1681</v>
      </c>
      <c r="D666" s="262" t="s">
        <v>701</v>
      </c>
      <c r="E666" s="2" t="s">
        <v>1696</v>
      </c>
      <c r="F666" s="2" t="s">
        <v>953</v>
      </c>
      <c r="G666" s="1" t="s">
        <v>980</v>
      </c>
      <c r="H666" s="2">
        <v>30</v>
      </c>
      <c r="I666" s="259">
        <v>24615</v>
      </c>
      <c r="J666" s="2">
        <v>3</v>
      </c>
      <c r="K666" s="2" t="s">
        <v>1029</v>
      </c>
    </row>
    <row r="667" spans="1:11" x14ac:dyDescent="0.25">
      <c r="A667" s="1">
        <v>666</v>
      </c>
      <c r="B667" s="1">
        <v>9</v>
      </c>
      <c r="C667" s="2" t="s">
        <v>1681</v>
      </c>
      <c r="D667" s="262" t="s">
        <v>702</v>
      </c>
      <c r="E667" s="2" t="s">
        <v>1697</v>
      </c>
      <c r="F667" s="2" t="s">
        <v>953</v>
      </c>
      <c r="G667" s="1" t="s">
        <v>958</v>
      </c>
      <c r="H667" s="2">
        <v>30</v>
      </c>
      <c r="I667" s="259">
        <v>31240</v>
      </c>
      <c r="J667" s="2">
        <v>6</v>
      </c>
      <c r="K667" s="2" t="s">
        <v>964</v>
      </c>
    </row>
    <row r="668" spans="1:11" x14ac:dyDescent="0.25">
      <c r="A668" s="1">
        <v>667</v>
      </c>
      <c r="B668" s="1">
        <v>9</v>
      </c>
      <c r="C668" s="2" t="s">
        <v>1681</v>
      </c>
      <c r="D668" s="262" t="s">
        <v>703</v>
      </c>
      <c r="E668" s="2" t="s">
        <v>1698</v>
      </c>
      <c r="F668" s="2" t="s">
        <v>953</v>
      </c>
      <c r="G668" s="1" t="s">
        <v>980</v>
      </c>
      <c r="H668" s="2">
        <v>25</v>
      </c>
      <c r="I668" s="259">
        <v>23602</v>
      </c>
      <c r="J668" s="2">
        <v>3</v>
      </c>
      <c r="K668" s="2" t="s">
        <v>1029</v>
      </c>
    </row>
    <row r="669" spans="1:11" x14ac:dyDescent="0.25">
      <c r="A669" s="1">
        <v>668</v>
      </c>
      <c r="B669" s="1">
        <v>10</v>
      </c>
      <c r="C669" s="2" t="s">
        <v>1699</v>
      </c>
      <c r="D669" s="262" t="s">
        <v>704</v>
      </c>
      <c r="E669" s="2" t="s">
        <v>1700</v>
      </c>
      <c r="F669" s="2" t="s">
        <v>986</v>
      </c>
      <c r="G669" s="1" t="s">
        <v>1013</v>
      </c>
      <c r="H669" s="2">
        <v>301</v>
      </c>
      <c r="I669" s="259">
        <v>104426</v>
      </c>
      <c r="J669" s="2">
        <v>16</v>
      </c>
      <c r="K669" s="2" t="s">
        <v>1052</v>
      </c>
    </row>
    <row r="670" spans="1:11" x14ac:dyDescent="0.25">
      <c r="A670" s="1">
        <v>669</v>
      </c>
      <c r="B670" s="1">
        <v>10</v>
      </c>
      <c r="C670" s="2" t="s">
        <v>1699</v>
      </c>
      <c r="D670" s="262" t="s">
        <v>705</v>
      </c>
      <c r="E670" s="2" t="s">
        <v>1701</v>
      </c>
      <c r="F670" s="2" t="s">
        <v>953</v>
      </c>
      <c r="G670" s="1" t="s">
        <v>958</v>
      </c>
      <c r="H670" s="2">
        <v>30</v>
      </c>
      <c r="I670" s="259">
        <v>35184</v>
      </c>
      <c r="J670" s="2">
        <v>6</v>
      </c>
      <c r="K670" s="2" t="s">
        <v>964</v>
      </c>
    </row>
    <row r="671" spans="1:11" x14ac:dyDescent="0.25">
      <c r="A671" s="1">
        <v>670</v>
      </c>
      <c r="B671" s="1">
        <v>10</v>
      </c>
      <c r="C671" s="2" t="s">
        <v>1699</v>
      </c>
      <c r="D671" s="262" t="s">
        <v>706</v>
      </c>
      <c r="E671" s="2" t="s">
        <v>1702</v>
      </c>
      <c r="F671" s="2" t="s">
        <v>953</v>
      </c>
      <c r="G671" s="1" t="s">
        <v>958</v>
      </c>
      <c r="H671" s="2">
        <v>30</v>
      </c>
      <c r="I671" s="259">
        <v>33679</v>
      </c>
      <c r="J671" s="2">
        <v>6</v>
      </c>
      <c r="K671" s="2" t="s">
        <v>964</v>
      </c>
    </row>
    <row r="672" spans="1:11" x14ac:dyDescent="0.25">
      <c r="A672" s="1">
        <v>671</v>
      </c>
      <c r="B672" s="1">
        <v>10</v>
      </c>
      <c r="C672" s="2" t="s">
        <v>1699</v>
      </c>
      <c r="D672" s="262" t="s">
        <v>707</v>
      </c>
      <c r="E672" s="2" t="s">
        <v>1703</v>
      </c>
      <c r="F672" s="2" t="s">
        <v>953</v>
      </c>
      <c r="G672" s="1" t="s">
        <v>958</v>
      </c>
      <c r="H672" s="2">
        <v>30</v>
      </c>
      <c r="I672" s="259">
        <v>31398</v>
      </c>
      <c r="J672" s="2">
        <v>6</v>
      </c>
      <c r="K672" s="2" t="s">
        <v>964</v>
      </c>
    </row>
    <row r="673" spans="1:11" x14ac:dyDescent="0.25">
      <c r="A673" s="1">
        <v>672</v>
      </c>
      <c r="B673" s="1">
        <v>10</v>
      </c>
      <c r="C673" s="2" t="s">
        <v>1699</v>
      </c>
      <c r="D673" s="262" t="s">
        <v>708</v>
      </c>
      <c r="E673" s="2" t="s">
        <v>1704</v>
      </c>
      <c r="F673" s="2" t="s">
        <v>953</v>
      </c>
      <c r="G673" s="1" t="s">
        <v>958</v>
      </c>
      <c r="H673" s="2">
        <v>30</v>
      </c>
      <c r="I673" s="259">
        <v>33468</v>
      </c>
      <c r="J673" s="2">
        <v>6</v>
      </c>
      <c r="K673" s="2" t="s">
        <v>964</v>
      </c>
    </row>
    <row r="674" spans="1:11" x14ac:dyDescent="0.25">
      <c r="A674" s="1">
        <v>673</v>
      </c>
      <c r="B674" s="1">
        <v>10</v>
      </c>
      <c r="C674" s="2" t="s">
        <v>1699</v>
      </c>
      <c r="D674" s="262" t="s">
        <v>709</v>
      </c>
      <c r="E674" s="2" t="s">
        <v>1705</v>
      </c>
      <c r="F674" s="2" t="s">
        <v>953</v>
      </c>
      <c r="G674" s="1" t="s">
        <v>958</v>
      </c>
      <c r="H674" s="2">
        <v>30</v>
      </c>
      <c r="I674" s="259">
        <v>14328</v>
      </c>
      <c r="J674" s="2">
        <v>5</v>
      </c>
      <c r="K674" s="2" t="s">
        <v>959</v>
      </c>
    </row>
    <row r="675" spans="1:11" x14ac:dyDescent="0.25">
      <c r="A675" s="1">
        <v>674</v>
      </c>
      <c r="B675" s="1">
        <v>10</v>
      </c>
      <c r="C675" s="2" t="s">
        <v>1699</v>
      </c>
      <c r="D675" s="262" t="s">
        <v>710</v>
      </c>
      <c r="E675" s="2" t="s">
        <v>1706</v>
      </c>
      <c r="F675" s="2" t="s">
        <v>953</v>
      </c>
      <c r="G675" s="1" t="s">
        <v>958</v>
      </c>
      <c r="H675" s="2">
        <v>30</v>
      </c>
      <c r="I675" s="259">
        <v>14111</v>
      </c>
      <c r="J675" s="2">
        <v>5</v>
      </c>
      <c r="K675" s="2" t="s">
        <v>959</v>
      </c>
    </row>
    <row r="676" spans="1:11" x14ac:dyDescent="0.25">
      <c r="A676" s="1">
        <v>675</v>
      </c>
      <c r="B676" s="1">
        <v>10</v>
      </c>
      <c r="C676" s="2" t="s">
        <v>1707</v>
      </c>
      <c r="D676" s="262" t="s">
        <v>711</v>
      </c>
      <c r="E676" s="2" t="s">
        <v>1708</v>
      </c>
      <c r="F676" s="2" t="s">
        <v>986</v>
      </c>
      <c r="G676" s="1" t="s">
        <v>1013</v>
      </c>
      <c r="H676" s="2">
        <v>370</v>
      </c>
      <c r="I676" s="259">
        <v>93614</v>
      </c>
      <c r="J676" s="2">
        <v>16</v>
      </c>
      <c r="K676" s="2" t="s">
        <v>1052</v>
      </c>
    </row>
    <row r="677" spans="1:11" x14ac:dyDescent="0.25">
      <c r="A677" s="1">
        <v>676</v>
      </c>
      <c r="B677" s="1">
        <v>10</v>
      </c>
      <c r="C677" s="2" t="s">
        <v>1707</v>
      </c>
      <c r="D677" s="262" t="s">
        <v>712</v>
      </c>
      <c r="E677" s="2" t="s">
        <v>1709</v>
      </c>
      <c r="F677" s="2" t="s">
        <v>953</v>
      </c>
      <c r="G677" s="1" t="s">
        <v>958</v>
      </c>
      <c r="H677" s="2">
        <v>30</v>
      </c>
      <c r="I677" s="259">
        <v>22406</v>
      </c>
      <c r="J677" s="2">
        <v>5</v>
      </c>
      <c r="K677" s="2" t="s">
        <v>959</v>
      </c>
    </row>
    <row r="678" spans="1:11" x14ac:dyDescent="0.25">
      <c r="A678" s="1">
        <v>677</v>
      </c>
      <c r="B678" s="1">
        <v>10</v>
      </c>
      <c r="C678" s="2" t="s">
        <v>1707</v>
      </c>
      <c r="D678" s="262" t="s">
        <v>713</v>
      </c>
      <c r="E678" s="2" t="s">
        <v>1710</v>
      </c>
      <c r="F678" s="2" t="s">
        <v>953</v>
      </c>
      <c r="G678" s="1" t="s">
        <v>958</v>
      </c>
      <c r="H678" s="2">
        <v>46</v>
      </c>
      <c r="I678" s="259">
        <v>48162</v>
      </c>
      <c r="J678" s="2">
        <v>6</v>
      </c>
      <c r="K678" s="2" t="s">
        <v>964</v>
      </c>
    </row>
    <row r="679" spans="1:11" x14ac:dyDescent="0.25">
      <c r="A679" s="1">
        <v>678</v>
      </c>
      <c r="B679" s="1">
        <v>10</v>
      </c>
      <c r="C679" s="2" t="s">
        <v>1707</v>
      </c>
      <c r="D679" s="262" t="s">
        <v>714</v>
      </c>
      <c r="E679" s="2" t="s">
        <v>1711</v>
      </c>
      <c r="F679" s="2" t="s">
        <v>953</v>
      </c>
      <c r="G679" s="1" t="s">
        <v>958</v>
      </c>
      <c r="H679" s="2">
        <v>30</v>
      </c>
      <c r="I679" s="259">
        <v>48023</v>
      </c>
      <c r="J679" s="2">
        <v>6</v>
      </c>
      <c r="K679" s="2" t="s">
        <v>964</v>
      </c>
    </row>
    <row r="680" spans="1:11" x14ac:dyDescent="0.25">
      <c r="A680" s="1">
        <v>679</v>
      </c>
      <c r="B680" s="1">
        <v>10</v>
      </c>
      <c r="C680" s="2" t="s">
        <v>1707</v>
      </c>
      <c r="D680" s="262" t="s">
        <v>715</v>
      </c>
      <c r="E680" s="2" t="s">
        <v>1712</v>
      </c>
      <c r="F680" s="2" t="s">
        <v>953</v>
      </c>
      <c r="G680" s="1" t="s">
        <v>958</v>
      </c>
      <c r="H680" s="2">
        <v>36</v>
      </c>
      <c r="I680" s="259">
        <v>26110</v>
      </c>
      <c r="J680" s="2">
        <v>5</v>
      </c>
      <c r="K680" s="2" t="s">
        <v>959</v>
      </c>
    </row>
    <row r="681" spans="1:11" x14ac:dyDescent="0.25">
      <c r="A681" s="1">
        <v>680</v>
      </c>
      <c r="B681" s="1">
        <v>10</v>
      </c>
      <c r="C681" s="2" t="s">
        <v>1707</v>
      </c>
      <c r="D681" s="262" t="s">
        <v>716</v>
      </c>
      <c r="E681" s="2" t="s">
        <v>1713</v>
      </c>
      <c r="F681" s="2" t="s">
        <v>953</v>
      </c>
      <c r="G681" s="1" t="s">
        <v>958</v>
      </c>
      <c r="H681" s="2">
        <v>36</v>
      </c>
      <c r="I681" s="259">
        <v>41617</v>
      </c>
      <c r="J681" s="2">
        <v>6</v>
      </c>
      <c r="K681" s="2" t="s">
        <v>964</v>
      </c>
    </row>
    <row r="682" spans="1:11" x14ac:dyDescent="0.25">
      <c r="A682" s="1">
        <v>681</v>
      </c>
      <c r="B682" s="1">
        <v>10</v>
      </c>
      <c r="C682" s="2" t="s">
        <v>1707</v>
      </c>
      <c r="D682" s="262" t="s">
        <v>717</v>
      </c>
      <c r="E682" s="2" t="s">
        <v>1714</v>
      </c>
      <c r="F682" s="2" t="s">
        <v>953</v>
      </c>
      <c r="G682" s="1" t="s">
        <v>958</v>
      </c>
      <c r="H682" s="2">
        <v>34</v>
      </c>
      <c r="I682" s="259">
        <v>18228</v>
      </c>
      <c r="J682" s="2">
        <v>5</v>
      </c>
      <c r="K682" s="2" t="s">
        <v>959</v>
      </c>
    </row>
    <row r="683" spans="1:11" x14ac:dyDescent="0.25">
      <c r="A683" s="1">
        <v>682</v>
      </c>
      <c r="B683" s="1">
        <v>10</v>
      </c>
      <c r="C683" s="2" t="s">
        <v>1707</v>
      </c>
      <c r="D683" s="262" t="s">
        <v>718</v>
      </c>
      <c r="E683" s="2" t="s">
        <v>1715</v>
      </c>
      <c r="F683" s="2" t="s">
        <v>953</v>
      </c>
      <c r="G683" s="1" t="s">
        <v>980</v>
      </c>
      <c r="H683" s="2">
        <v>13</v>
      </c>
      <c r="I683" s="259">
        <v>22284</v>
      </c>
      <c r="J683" s="2">
        <v>3</v>
      </c>
      <c r="K683" s="2" t="s">
        <v>1029</v>
      </c>
    </row>
    <row r="684" spans="1:11" x14ac:dyDescent="0.25">
      <c r="A684" s="1">
        <v>683</v>
      </c>
      <c r="B684" s="1">
        <v>10</v>
      </c>
      <c r="C684" s="2" t="s">
        <v>1707</v>
      </c>
      <c r="D684" s="262" t="s">
        <v>719</v>
      </c>
      <c r="E684" s="2" t="s">
        <v>1716</v>
      </c>
      <c r="F684" s="2" t="s">
        <v>953</v>
      </c>
      <c r="G684" s="1" t="s">
        <v>954</v>
      </c>
      <c r="H684" s="2">
        <v>100</v>
      </c>
      <c r="I684" s="259">
        <v>72365</v>
      </c>
      <c r="J684" s="2">
        <v>10</v>
      </c>
      <c r="K684" s="2" t="s">
        <v>955</v>
      </c>
    </row>
    <row r="685" spans="1:11" x14ac:dyDescent="0.25">
      <c r="A685" s="1">
        <v>684</v>
      </c>
      <c r="B685" s="1">
        <v>10</v>
      </c>
      <c r="C685" s="2" t="s">
        <v>1717</v>
      </c>
      <c r="D685" s="262" t="s">
        <v>720</v>
      </c>
      <c r="E685" s="2" t="s">
        <v>1718</v>
      </c>
      <c r="F685" s="2" t="s">
        <v>986</v>
      </c>
      <c r="G685" s="1" t="s">
        <v>950</v>
      </c>
      <c r="H685" s="2">
        <v>710</v>
      </c>
      <c r="I685" s="259">
        <v>99305</v>
      </c>
      <c r="J685" s="2">
        <v>19</v>
      </c>
      <c r="K685" s="2" t="s">
        <v>951</v>
      </c>
    </row>
    <row r="686" spans="1:11" x14ac:dyDescent="0.25">
      <c r="A686" s="1">
        <v>685</v>
      </c>
      <c r="B686" s="1">
        <v>10</v>
      </c>
      <c r="C686" s="2" t="s">
        <v>1717</v>
      </c>
      <c r="D686" s="262" t="s">
        <v>721</v>
      </c>
      <c r="E686" s="2" t="s">
        <v>1719</v>
      </c>
      <c r="F686" s="2" t="s">
        <v>953</v>
      </c>
      <c r="G686" s="1" t="s">
        <v>958</v>
      </c>
      <c r="H686" s="2">
        <v>30</v>
      </c>
      <c r="I686" s="259">
        <v>27358</v>
      </c>
      <c r="J686" s="2">
        <v>5</v>
      </c>
      <c r="K686" s="2" t="s">
        <v>959</v>
      </c>
    </row>
    <row r="687" spans="1:11" x14ac:dyDescent="0.25">
      <c r="A687" s="1">
        <v>686</v>
      </c>
      <c r="B687" s="1">
        <v>10</v>
      </c>
      <c r="C687" s="2" t="s">
        <v>1717</v>
      </c>
      <c r="D687" s="262" t="s">
        <v>722</v>
      </c>
      <c r="E687" s="2" t="s">
        <v>1720</v>
      </c>
      <c r="F687" s="2" t="s">
        <v>953</v>
      </c>
      <c r="G687" s="1" t="s">
        <v>954</v>
      </c>
      <c r="H687" s="2">
        <v>94</v>
      </c>
      <c r="I687" s="259">
        <v>72296</v>
      </c>
      <c r="J687" s="2">
        <v>10</v>
      </c>
      <c r="K687" s="2" t="s">
        <v>955</v>
      </c>
    </row>
    <row r="688" spans="1:11" x14ac:dyDescent="0.25">
      <c r="A688" s="1">
        <v>687</v>
      </c>
      <c r="B688" s="1">
        <v>10</v>
      </c>
      <c r="C688" s="2" t="s">
        <v>1717</v>
      </c>
      <c r="D688" s="262" t="s">
        <v>723</v>
      </c>
      <c r="E688" s="2" t="s">
        <v>1721</v>
      </c>
      <c r="F688" s="2" t="s">
        <v>953</v>
      </c>
      <c r="G688" s="1" t="s">
        <v>987</v>
      </c>
      <c r="H688" s="2">
        <v>215</v>
      </c>
      <c r="I688" s="259">
        <v>156277</v>
      </c>
      <c r="J688" s="2">
        <v>15</v>
      </c>
      <c r="K688" s="2" t="s">
        <v>988</v>
      </c>
    </row>
    <row r="689" spans="1:11" x14ac:dyDescent="0.25">
      <c r="A689" s="1">
        <v>688</v>
      </c>
      <c r="B689" s="1">
        <v>10</v>
      </c>
      <c r="C689" s="2" t="s">
        <v>1717</v>
      </c>
      <c r="D689" s="262" t="s">
        <v>724</v>
      </c>
      <c r="E689" s="2" t="s">
        <v>1722</v>
      </c>
      <c r="F689" s="2" t="s">
        <v>953</v>
      </c>
      <c r="G689" s="1" t="s">
        <v>961</v>
      </c>
      <c r="H689" s="2">
        <v>145</v>
      </c>
      <c r="I689" s="259">
        <v>111987</v>
      </c>
      <c r="J689" s="2">
        <v>13</v>
      </c>
      <c r="K689" s="2" t="s">
        <v>962</v>
      </c>
    </row>
    <row r="690" spans="1:11" x14ac:dyDescent="0.25">
      <c r="A690" s="1">
        <v>689</v>
      </c>
      <c r="B690" s="1">
        <v>10</v>
      </c>
      <c r="C690" s="2" t="s">
        <v>1717</v>
      </c>
      <c r="D690" s="262" t="s">
        <v>725</v>
      </c>
      <c r="E690" s="2" t="s">
        <v>1723</v>
      </c>
      <c r="F690" s="2" t="s">
        <v>953</v>
      </c>
      <c r="G690" s="1" t="s">
        <v>958</v>
      </c>
      <c r="H690" s="2">
        <v>39</v>
      </c>
      <c r="I690" s="259">
        <v>36360</v>
      </c>
      <c r="J690" s="2">
        <v>6</v>
      </c>
      <c r="K690" s="2" t="s">
        <v>964</v>
      </c>
    </row>
    <row r="691" spans="1:11" x14ac:dyDescent="0.25">
      <c r="A691" s="1">
        <v>690</v>
      </c>
      <c r="B691" s="1">
        <v>10</v>
      </c>
      <c r="C691" s="2" t="s">
        <v>1717</v>
      </c>
      <c r="D691" s="262" t="s">
        <v>726</v>
      </c>
      <c r="E691" s="2" t="s">
        <v>1724</v>
      </c>
      <c r="F691" s="2" t="s">
        <v>953</v>
      </c>
      <c r="G691" s="1" t="s">
        <v>958</v>
      </c>
      <c r="H691" s="2">
        <v>60</v>
      </c>
      <c r="I691" s="259">
        <v>49580</v>
      </c>
      <c r="J691" s="2">
        <v>6</v>
      </c>
      <c r="K691" s="2" t="s">
        <v>964</v>
      </c>
    </row>
    <row r="692" spans="1:11" x14ac:dyDescent="0.25">
      <c r="A692" s="1">
        <v>691</v>
      </c>
      <c r="B692" s="1">
        <v>10</v>
      </c>
      <c r="C692" s="2" t="s">
        <v>1717</v>
      </c>
      <c r="D692" s="262" t="s">
        <v>727</v>
      </c>
      <c r="E692" s="2" t="s">
        <v>1725</v>
      </c>
      <c r="F692" s="2" t="s">
        <v>953</v>
      </c>
      <c r="G692" s="1" t="s">
        <v>954</v>
      </c>
      <c r="H692" s="2">
        <v>92</v>
      </c>
      <c r="I692" s="259">
        <v>72396</v>
      </c>
      <c r="J692" s="2">
        <v>10</v>
      </c>
      <c r="K692" s="2" t="s">
        <v>955</v>
      </c>
    </row>
    <row r="693" spans="1:11" x14ac:dyDescent="0.25">
      <c r="A693" s="1">
        <v>692</v>
      </c>
      <c r="B693" s="1">
        <v>10</v>
      </c>
      <c r="C693" s="2" t="s">
        <v>1717</v>
      </c>
      <c r="D693" s="262" t="s">
        <v>728</v>
      </c>
      <c r="E693" s="2" t="s">
        <v>1726</v>
      </c>
      <c r="F693" s="2" t="s">
        <v>953</v>
      </c>
      <c r="G693" s="1" t="s">
        <v>954</v>
      </c>
      <c r="H693" s="2">
        <v>94</v>
      </c>
      <c r="I693" s="259">
        <v>59800</v>
      </c>
      <c r="J693" s="2">
        <v>10</v>
      </c>
      <c r="K693" s="2" t="s">
        <v>955</v>
      </c>
    </row>
    <row r="694" spans="1:11" x14ac:dyDescent="0.25">
      <c r="A694" s="1">
        <v>693</v>
      </c>
      <c r="B694" s="1">
        <v>10</v>
      </c>
      <c r="C694" s="2" t="s">
        <v>1717</v>
      </c>
      <c r="D694" s="262" t="s">
        <v>729</v>
      </c>
      <c r="E694" s="2" t="s">
        <v>1727</v>
      </c>
      <c r="F694" s="2" t="s">
        <v>953</v>
      </c>
      <c r="G694" s="1" t="s">
        <v>961</v>
      </c>
      <c r="H694" s="2">
        <v>137</v>
      </c>
      <c r="I694" s="259">
        <v>75905</v>
      </c>
      <c r="J694" s="2">
        <v>13</v>
      </c>
      <c r="K694" s="2" t="s">
        <v>962</v>
      </c>
    </row>
    <row r="695" spans="1:11" x14ac:dyDescent="0.25">
      <c r="A695" s="1">
        <v>694</v>
      </c>
      <c r="B695" s="1">
        <v>10</v>
      </c>
      <c r="C695" s="2" t="s">
        <v>1717</v>
      </c>
      <c r="D695" s="262" t="s">
        <v>730</v>
      </c>
      <c r="E695" s="2" t="s">
        <v>1728</v>
      </c>
      <c r="F695" s="2" t="s">
        <v>953</v>
      </c>
      <c r="G695" s="1" t="s">
        <v>958</v>
      </c>
      <c r="H695" s="2">
        <v>33</v>
      </c>
      <c r="I695" s="259">
        <v>7228</v>
      </c>
      <c r="J695" s="2">
        <v>5</v>
      </c>
      <c r="K695" s="2" t="s">
        <v>959</v>
      </c>
    </row>
    <row r="696" spans="1:11" x14ac:dyDescent="0.25">
      <c r="A696" s="1">
        <v>695</v>
      </c>
      <c r="B696" s="1">
        <v>10</v>
      </c>
      <c r="C696" s="2" t="s">
        <v>1717</v>
      </c>
      <c r="D696" s="262" t="s">
        <v>731</v>
      </c>
      <c r="E696" s="2" t="s">
        <v>1729</v>
      </c>
      <c r="F696" s="2" t="s">
        <v>953</v>
      </c>
      <c r="G696" s="1" t="s">
        <v>958</v>
      </c>
      <c r="H696" s="2">
        <v>33</v>
      </c>
      <c r="I696" s="259">
        <v>31935</v>
      </c>
      <c r="J696" s="2">
        <v>6</v>
      </c>
      <c r="K696" s="2" t="s">
        <v>964</v>
      </c>
    </row>
    <row r="697" spans="1:11" x14ac:dyDescent="0.25">
      <c r="A697" s="1">
        <v>696</v>
      </c>
      <c r="B697" s="1">
        <v>10</v>
      </c>
      <c r="C697" s="2" t="s">
        <v>1717</v>
      </c>
      <c r="D697" s="262" t="s">
        <v>732</v>
      </c>
      <c r="E697" s="2" t="s">
        <v>1730</v>
      </c>
      <c r="F697" s="2" t="s">
        <v>953</v>
      </c>
      <c r="G697" s="1" t="s">
        <v>958</v>
      </c>
      <c r="H697" s="2">
        <v>41</v>
      </c>
      <c r="I697" s="259">
        <v>30101</v>
      </c>
      <c r="J697" s="2">
        <v>6</v>
      </c>
      <c r="K697" s="2" t="s">
        <v>964</v>
      </c>
    </row>
    <row r="698" spans="1:11" x14ac:dyDescent="0.25">
      <c r="A698" s="1">
        <v>697</v>
      </c>
      <c r="B698" s="1">
        <v>10</v>
      </c>
      <c r="C698" s="2" t="s">
        <v>1717</v>
      </c>
      <c r="D698" s="262" t="s">
        <v>733</v>
      </c>
      <c r="E698" s="2" t="s">
        <v>1731</v>
      </c>
      <c r="F698" s="2" t="s">
        <v>953</v>
      </c>
      <c r="G698" s="1" t="s">
        <v>958</v>
      </c>
      <c r="H698" s="2">
        <v>57</v>
      </c>
      <c r="I698" s="259">
        <v>40410</v>
      </c>
      <c r="J698" s="2">
        <v>6</v>
      </c>
      <c r="K698" s="2" t="s">
        <v>964</v>
      </c>
    </row>
    <row r="699" spans="1:11" x14ac:dyDescent="0.25">
      <c r="A699" s="1">
        <v>698</v>
      </c>
      <c r="B699" s="1">
        <v>10</v>
      </c>
      <c r="C699" s="2" t="s">
        <v>1717</v>
      </c>
      <c r="D699" s="262" t="s">
        <v>734</v>
      </c>
      <c r="E699" s="2" t="s">
        <v>1732</v>
      </c>
      <c r="F699" s="2" t="s">
        <v>953</v>
      </c>
      <c r="G699" s="1" t="s">
        <v>958</v>
      </c>
      <c r="H699" s="2">
        <v>33</v>
      </c>
      <c r="I699" s="259">
        <v>36627</v>
      </c>
      <c r="J699" s="2">
        <v>6</v>
      </c>
      <c r="K699" s="2" t="s">
        <v>964</v>
      </c>
    </row>
    <row r="700" spans="1:11" x14ac:dyDescent="0.25">
      <c r="A700" s="1">
        <v>699</v>
      </c>
      <c r="B700" s="1">
        <v>10</v>
      </c>
      <c r="C700" s="2" t="s">
        <v>1717</v>
      </c>
      <c r="D700" s="262" t="s">
        <v>735</v>
      </c>
      <c r="E700" s="2" t="s">
        <v>1733</v>
      </c>
      <c r="F700" s="2" t="s">
        <v>953</v>
      </c>
      <c r="G700" s="1" t="s">
        <v>958</v>
      </c>
      <c r="H700" s="2">
        <v>32</v>
      </c>
      <c r="I700" s="259">
        <v>36024</v>
      </c>
      <c r="J700" s="2">
        <v>6</v>
      </c>
      <c r="K700" s="2" t="s">
        <v>964</v>
      </c>
    </row>
    <row r="701" spans="1:11" x14ac:dyDescent="0.25">
      <c r="A701" s="1">
        <v>700</v>
      </c>
      <c r="B701" s="1">
        <v>10</v>
      </c>
      <c r="C701" s="2" t="s">
        <v>1717</v>
      </c>
      <c r="D701" s="262" t="s">
        <v>736</v>
      </c>
      <c r="E701" s="2" t="s">
        <v>1734</v>
      </c>
      <c r="F701" s="2" t="s">
        <v>953</v>
      </c>
      <c r="G701" s="1" t="s">
        <v>958</v>
      </c>
      <c r="H701" s="2">
        <v>34</v>
      </c>
      <c r="I701" s="259">
        <v>42568</v>
      </c>
      <c r="J701" s="2">
        <v>6</v>
      </c>
      <c r="K701" s="2" t="s">
        <v>964</v>
      </c>
    </row>
    <row r="702" spans="1:11" x14ac:dyDescent="0.25">
      <c r="A702" s="1">
        <v>701</v>
      </c>
      <c r="B702" s="1">
        <v>10</v>
      </c>
      <c r="C702" s="2" t="s">
        <v>1717</v>
      </c>
      <c r="D702" s="262" t="s">
        <v>737</v>
      </c>
      <c r="E702" s="2" t="s">
        <v>1735</v>
      </c>
      <c r="F702" s="2" t="s">
        <v>953</v>
      </c>
      <c r="G702" s="1" t="s">
        <v>958</v>
      </c>
      <c r="H702" s="2">
        <v>42</v>
      </c>
      <c r="I702" s="259">
        <v>12902</v>
      </c>
      <c r="J702" s="2">
        <v>5</v>
      </c>
      <c r="K702" s="2" t="s">
        <v>959</v>
      </c>
    </row>
    <row r="703" spans="1:11" x14ac:dyDescent="0.25">
      <c r="A703" s="1">
        <v>702</v>
      </c>
      <c r="B703" s="1">
        <v>10</v>
      </c>
      <c r="C703" s="2" t="s">
        <v>1717</v>
      </c>
      <c r="D703" s="262" t="s">
        <v>738</v>
      </c>
      <c r="E703" s="2" t="s">
        <v>1736</v>
      </c>
      <c r="F703" s="2" t="s">
        <v>953</v>
      </c>
      <c r="G703" s="1" t="s">
        <v>958</v>
      </c>
      <c r="H703" s="2">
        <v>29</v>
      </c>
      <c r="I703" s="259">
        <v>28374</v>
      </c>
      <c r="J703" s="2">
        <v>5</v>
      </c>
      <c r="K703" s="2" t="s">
        <v>959</v>
      </c>
    </row>
    <row r="704" spans="1:11" x14ac:dyDescent="0.25">
      <c r="A704" s="1">
        <v>703</v>
      </c>
      <c r="B704" s="1">
        <v>10</v>
      </c>
      <c r="C704" s="2" t="s">
        <v>1717</v>
      </c>
      <c r="D704" s="262" t="s">
        <v>739</v>
      </c>
      <c r="E704" s="2" t="s">
        <v>1737</v>
      </c>
      <c r="F704" s="2" t="s">
        <v>953</v>
      </c>
      <c r="G704" s="1" t="s">
        <v>980</v>
      </c>
      <c r="H704" s="2">
        <v>10</v>
      </c>
      <c r="I704" s="259">
        <v>26318</v>
      </c>
      <c r="J704" s="2">
        <v>4</v>
      </c>
      <c r="K704" s="2" t="s">
        <v>1092</v>
      </c>
    </row>
    <row r="705" spans="1:11" x14ac:dyDescent="0.25">
      <c r="A705" s="1">
        <v>704</v>
      </c>
      <c r="B705" s="1">
        <v>10</v>
      </c>
      <c r="C705" s="2" t="s">
        <v>1717</v>
      </c>
      <c r="D705" s="262" t="s">
        <v>740</v>
      </c>
      <c r="E705" s="2" t="s">
        <v>1738</v>
      </c>
      <c r="F705" s="2" t="s">
        <v>953</v>
      </c>
      <c r="G705" s="1" t="s">
        <v>958</v>
      </c>
      <c r="H705" s="2">
        <v>30</v>
      </c>
      <c r="I705" s="259">
        <v>16897</v>
      </c>
      <c r="J705" s="2">
        <v>5</v>
      </c>
      <c r="K705" s="2" t="s">
        <v>959</v>
      </c>
    </row>
    <row r="706" spans="1:11" x14ac:dyDescent="0.25">
      <c r="A706" s="1">
        <v>705</v>
      </c>
      <c r="B706" s="1">
        <v>10</v>
      </c>
      <c r="C706" s="2" t="s">
        <v>1717</v>
      </c>
      <c r="D706" s="262" t="s">
        <v>741</v>
      </c>
      <c r="E706" s="2" t="s">
        <v>1739</v>
      </c>
      <c r="F706" s="2" t="s">
        <v>953</v>
      </c>
      <c r="G706" s="1" t="s">
        <v>980</v>
      </c>
      <c r="H706" s="2">
        <v>10</v>
      </c>
      <c r="I706" s="259">
        <v>14783</v>
      </c>
      <c r="J706" s="2">
        <v>2</v>
      </c>
      <c r="K706" s="2" t="s">
        <v>981</v>
      </c>
    </row>
    <row r="707" spans="1:11" x14ac:dyDescent="0.25">
      <c r="A707" s="1">
        <v>706</v>
      </c>
      <c r="B707" s="1">
        <v>10</v>
      </c>
      <c r="C707" s="2" t="s">
        <v>1740</v>
      </c>
      <c r="D707" s="262" t="s">
        <v>742</v>
      </c>
      <c r="E707" s="2" t="s">
        <v>1741</v>
      </c>
      <c r="F707" s="2" t="s">
        <v>986</v>
      </c>
      <c r="G707" s="1" t="s">
        <v>1013</v>
      </c>
      <c r="H707" s="2">
        <v>349</v>
      </c>
      <c r="I707" s="259">
        <v>99722</v>
      </c>
      <c r="J707" s="2">
        <v>16</v>
      </c>
      <c r="K707" s="2" t="s">
        <v>1052</v>
      </c>
    </row>
    <row r="708" spans="1:11" x14ac:dyDescent="0.25">
      <c r="A708" s="1">
        <v>707</v>
      </c>
      <c r="B708" s="1">
        <v>10</v>
      </c>
      <c r="C708" s="2" t="s">
        <v>1740</v>
      </c>
      <c r="D708" s="262" t="s">
        <v>743</v>
      </c>
      <c r="E708" s="2" t="s">
        <v>1742</v>
      </c>
      <c r="F708" s="2" t="s">
        <v>953</v>
      </c>
      <c r="G708" s="1" t="s">
        <v>958</v>
      </c>
      <c r="H708" s="2">
        <v>38</v>
      </c>
      <c r="I708" s="259">
        <v>31444</v>
      </c>
      <c r="J708" s="2">
        <v>6</v>
      </c>
      <c r="K708" s="2" t="s">
        <v>964</v>
      </c>
    </row>
    <row r="709" spans="1:11" x14ac:dyDescent="0.25">
      <c r="A709" s="1">
        <v>708</v>
      </c>
      <c r="B709" s="1">
        <v>10</v>
      </c>
      <c r="C709" s="2" t="s">
        <v>1740</v>
      </c>
      <c r="D709" s="262" t="s">
        <v>744</v>
      </c>
      <c r="E709" s="2" t="s">
        <v>1743</v>
      </c>
      <c r="F709" s="2" t="s">
        <v>953</v>
      </c>
      <c r="G709" s="1" t="s">
        <v>958</v>
      </c>
      <c r="H709" s="2">
        <v>43</v>
      </c>
      <c r="I709" s="259">
        <v>38309</v>
      </c>
      <c r="J709" s="2">
        <v>6</v>
      </c>
      <c r="K709" s="2" t="s">
        <v>964</v>
      </c>
    </row>
    <row r="710" spans="1:11" x14ac:dyDescent="0.25">
      <c r="A710" s="1">
        <v>709</v>
      </c>
      <c r="B710" s="1">
        <v>10</v>
      </c>
      <c r="C710" s="2" t="s">
        <v>1740</v>
      </c>
      <c r="D710" s="262" t="s">
        <v>745</v>
      </c>
      <c r="E710" s="2" t="s">
        <v>1744</v>
      </c>
      <c r="F710" s="2" t="s">
        <v>953</v>
      </c>
      <c r="G710" s="1" t="s">
        <v>958</v>
      </c>
      <c r="H710" s="2">
        <v>30</v>
      </c>
      <c r="I710" s="259">
        <v>20373</v>
      </c>
      <c r="J710" s="2">
        <v>5</v>
      </c>
      <c r="K710" s="2" t="s">
        <v>959</v>
      </c>
    </row>
    <row r="711" spans="1:11" x14ac:dyDescent="0.25">
      <c r="A711" s="1">
        <v>710</v>
      </c>
      <c r="B711" s="1">
        <v>10</v>
      </c>
      <c r="C711" s="2" t="s">
        <v>1740</v>
      </c>
      <c r="D711" s="262" t="s">
        <v>746</v>
      </c>
      <c r="E711" s="2" t="s">
        <v>1745</v>
      </c>
      <c r="F711" s="2" t="s">
        <v>953</v>
      </c>
      <c r="G711" s="1" t="s">
        <v>958</v>
      </c>
      <c r="H711" s="2">
        <v>30</v>
      </c>
      <c r="I711" s="259">
        <v>30075</v>
      </c>
      <c r="J711" s="2">
        <v>6</v>
      </c>
      <c r="K711" s="2" t="s">
        <v>964</v>
      </c>
    </row>
    <row r="712" spans="1:11" x14ac:dyDescent="0.25">
      <c r="A712" s="1">
        <v>711</v>
      </c>
      <c r="B712" s="1">
        <v>10</v>
      </c>
      <c r="C712" s="2" t="s">
        <v>1740</v>
      </c>
      <c r="D712" s="262" t="s">
        <v>747</v>
      </c>
      <c r="E712" s="2" t="s">
        <v>1746</v>
      </c>
      <c r="F712" s="2" t="s">
        <v>953</v>
      </c>
      <c r="G712" s="1" t="s">
        <v>958</v>
      </c>
      <c r="H712" s="2">
        <v>55</v>
      </c>
      <c r="I712" s="259">
        <v>36823</v>
      </c>
      <c r="J712" s="2">
        <v>6</v>
      </c>
      <c r="K712" s="2" t="s">
        <v>964</v>
      </c>
    </row>
    <row r="713" spans="1:11" x14ac:dyDescent="0.25">
      <c r="A713" s="1">
        <v>712</v>
      </c>
      <c r="B713" s="1">
        <v>10</v>
      </c>
      <c r="C713" s="2" t="s">
        <v>1740</v>
      </c>
      <c r="D713" s="262" t="s">
        <v>748</v>
      </c>
      <c r="E713" s="2" t="s">
        <v>1747</v>
      </c>
      <c r="F713" s="2" t="s">
        <v>953</v>
      </c>
      <c r="G713" s="1" t="s">
        <v>958</v>
      </c>
      <c r="H713" s="2">
        <v>35</v>
      </c>
      <c r="I713" s="259">
        <v>27605</v>
      </c>
      <c r="J713" s="2">
        <v>5</v>
      </c>
      <c r="K713" s="2" t="s">
        <v>959</v>
      </c>
    </row>
    <row r="714" spans="1:11" x14ac:dyDescent="0.25">
      <c r="A714" s="1">
        <v>713</v>
      </c>
      <c r="B714" s="1">
        <v>10</v>
      </c>
      <c r="C714" s="2" t="s">
        <v>1748</v>
      </c>
      <c r="D714" s="262" t="s">
        <v>749</v>
      </c>
      <c r="E714" s="2" t="s">
        <v>1749</v>
      </c>
      <c r="F714" s="2" t="s">
        <v>949</v>
      </c>
      <c r="G714" s="1" t="s">
        <v>950</v>
      </c>
      <c r="H714" s="2">
        <v>1188</v>
      </c>
      <c r="I714" s="259">
        <v>43857</v>
      </c>
      <c r="J714" s="2">
        <v>20</v>
      </c>
      <c r="K714" s="2" t="s">
        <v>1095</v>
      </c>
    </row>
    <row r="715" spans="1:11" x14ac:dyDescent="0.25">
      <c r="A715" s="1">
        <v>714</v>
      </c>
      <c r="B715" s="1">
        <v>10</v>
      </c>
      <c r="C715" s="2" t="s">
        <v>1748</v>
      </c>
      <c r="D715" s="262" t="s">
        <v>750</v>
      </c>
      <c r="E715" s="2" t="s">
        <v>1750</v>
      </c>
      <c r="F715" s="2" t="s">
        <v>953</v>
      </c>
      <c r="G715" s="1" t="s">
        <v>958</v>
      </c>
      <c r="H715" s="2">
        <v>60</v>
      </c>
      <c r="I715" s="259">
        <v>53711</v>
      </c>
      <c r="J715" s="2">
        <v>6</v>
      </c>
      <c r="K715" s="2" t="s">
        <v>964</v>
      </c>
    </row>
    <row r="716" spans="1:11" x14ac:dyDescent="0.25">
      <c r="A716" s="1">
        <v>715</v>
      </c>
      <c r="B716" s="1">
        <v>10</v>
      </c>
      <c r="C716" s="2" t="s">
        <v>1748</v>
      </c>
      <c r="D716" s="262" t="s">
        <v>751</v>
      </c>
      <c r="E716" s="2" t="s">
        <v>1751</v>
      </c>
      <c r="F716" s="2" t="s">
        <v>953</v>
      </c>
      <c r="G716" s="1" t="s">
        <v>958</v>
      </c>
      <c r="H716" s="2">
        <v>30</v>
      </c>
      <c r="I716" s="259">
        <v>28805</v>
      </c>
      <c r="J716" s="2">
        <v>5</v>
      </c>
      <c r="K716" s="2" t="s">
        <v>959</v>
      </c>
    </row>
    <row r="717" spans="1:11" x14ac:dyDescent="0.25">
      <c r="A717" s="1">
        <v>716</v>
      </c>
      <c r="B717" s="1">
        <v>10</v>
      </c>
      <c r="C717" s="2" t="s">
        <v>1748</v>
      </c>
      <c r="D717" s="262" t="s">
        <v>752</v>
      </c>
      <c r="E717" s="2" t="s">
        <v>1752</v>
      </c>
      <c r="F717" s="2" t="s">
        <v>953</v>
      </c>
      <c r="G717" s="1" t="s">
        <v>958</v>
      </c>
      <c r="H717" s="2">
        <v>70</v>
      </c>
      <c r="I717" s="259">
        <v>78805</v>
      </c>
      <c r="J717" s="2">
        <v>7</v>
      </c>
      <c r="K717" s="2" t="s">
        <v>968</v>
      </c>
    </row>
    <row r="718" spans="1:11" x14ac:dyDescent="0.25">
      <c r="A718" s="1">
        <v>717</v>
      </c>
      <c r="B718" s="1">
        <v>10</v>
      </c>
      <c r="C718" s="2" t="s">
        <v>1748</v>
      </c>
      <c r="D718" s="262" t="s">
        <v>753</v>
      </c>
      <c r="E718" s="2" t="s">
        <v>1753</v>
      </c>
      <c r="F718" s="2" t="s">
        <v>953</v>
      </c>
      <c r="G718" s="1" t="s">
        <v>958</v>
      </c>
      <c r="H718" s="2">
        <v>80</v>
      </c>
      <c r="I718" s="259">
        <v>61370</v>
      </c>
      <c r="J718" s="2">
        <v>7</v>
      </c>
      <c r="K718" s="2" t="s">
        <v>968</v>
      </c>
    </row>
    <row r="719" spans="1:11" x14ac:dyDescent="0.25">
      <c r="A719" s="1">
        <v>718</v>
      </c>
      <c r="B719" s="1">
        <v>10</v>
      </c>
      <c r="C719" s="2" t="s">
        <v>1748</v>
      </c>
      <c r="D719" s="262" t="s">
        <v>754</v>
      </c>
      <c r="E719" s="2" t="s">
        <v>1754</v>
      </c>
      <c r="F719" s="2" t="s">
        <v>953</v>
      </c>
      <c r="G719" s="1" t="s">
        <v>958</v>
      </c>
      <c r="H719" s="2">
        <v>43</v>
      </c>
      <c r="I719" s="259">
        <v>45714</v>
      </c>
      <c r="J719" s="2">
        <v>6</v>
      </c>
      <c r="K719" s="2" t="s">
        <v>964</v>
      </c>
    </row>
    <row r="720" spans="1:11" x14ac:dyDescent="0.25">
      <c r="A720" s="1">
        <v>719</v>
      </c>
      <c r="B720" s="1">
        <v>10</v>
      </c>
      <c r="C720" s="2" t="s">
        <v>1748</v>
      </c>
      <c r="D720" s="262" t="s">
        <v>755</v>
      </c>
      <c r="E720" s="2" t="s">
        <v>1755</v>
      </c>
      <c r="F720" s="2" t="s">
        <v>953</v>
      </c>
      <c r="G720" s="1" t="s">
        <v>958</v>
      </c>
      <c r="H720" s="2">
        <v>60</v>
      </c>
      <c r="I720" s="259">
        <v>57128</v>
      </c>
      <c r="J720" s="2">
        <v>6</v>
      </c>
      <c r="K720" s="2" t="s">
        <v>964</v>
      </c>
    </row>
    <row r="721" spans="1:11" x14ac:dyDescent="0.25">
      <c r="A721" s="1">
        <v>720</v>
      </c>
      <c r="B721" s="1">
        <v>10</v>
      </c>
      <c r="C721" s="2" t="s">
        <v>1748</v>
      </c>
      <c r="D721" s="262" t="s">
        <v>756</v>
      </c>
      <c r="E721" s="2" t="s">
        <v>1756</v>
      </c>
      <c r="F721" s="2" t="s">
        <v>953</v>
      </c>
      <c r="G721" s="1" t="s">
        <v>958</v>
      </c>
      <c r="H721" s="2">
        <v>48</v>
      </c>
      <c r="I721" s="259">
        <v>73560</v>
      </c>
      <c r="J721" s="2">
        <v>7</v>
      </c>
      <c r="K721" s="2" t="s">
        <v>968</v>
      </c>
    </row>
    <row r="722" spans="1:11" x14ac:dyDescent="0.25">
      <c r="A722" s="1">
        <v>721</v>
      </c>
      <c r="B722" s="1">
        <v>10</v>
      </c>
      <c r="C722" s="2" t="s">
        <v>1748</v>
      </c>
      <c r="D722" s="262" t="s">
        <v>757</v>
      </c>
      <c r="E722" s="2" t="s">
        <v>1757</v>
      </c>
      <c r="F722" s="2" t="s">
        <v>953</v>
      </c>
      <c r="G722" s="1" t="s">
        <v>961</v>
      </c>
      <c r="H722" s="2">
        <v>135</v>
      </c>
      <c r="I722" s="259">
        <v>91814</v>
      </c>
      <c r="J722" s="2">
        <v>13</v>
      </c>
      <c r="K722" s="2" t="s">
        <v>962</v>
      </c>
    </row>
    <row r="723" spans="1:11" x14ac:dyDescent="0.25">
      <c r="A723" s="1">
        <v>722</v>
      </c>
      <c r="B723" s="1">
        <v>10</v>
      </c>
      <c r="C723" s="2" t="s">
        <v>1748</v>
      </c>
      <c r="D723" s="262" t="s">
        <v>758</v>
      </c>
      <c r="E723" s="2" t="s">
        <v>1758</v>
      </c>
      <c r="F723" s="2" t="s">
        <v>953</v>
      </c>
      <c r="G723" s="1" t="s">
        <v>958</v>
      </c>
      <c r="H723" s="2">
        <v>41</v>
      </c>
      <c r="I723" s="259">
        <v>31682</v>
      </c>
      <c r="J723" s="2">
        <v>6</v>
      </c>
      <c r="K723" s="2" t="s">
        <v>964</v>
      </c>
    </row>
    <row r="724" spans="1:11" x14ac:dyDescent="0.25">
      <c r="A724" s="1">
        <v>723</v>
      </c>
      <c r="B724" s="1">
        <v>10</v>
      </c>
      <c r="C724" s="2" t="s">
        <v>1748</v>
      </c>
      <c r="D724" s="262" t="s">
        <v>759</v>
      </c>
      <c r="E724" s="2" t="s">
        <v>1759</v>
      </c>
      <c r="F724" s="2" t="s">
        <v>953</v>
      </c>
      <c r="G724" s="1" t="s">
        <v>958</v>
      </c>
      <c r="H724" s="2">
        <v>60</v>
      </c>
      <c r="I724" s="259">
        <v>62934</v>
      </c>
      <c r="J724" s="2">
        <v>7</v>
      </c>
      <c r="K724" s="2" t="s">
        <v>968</v>
      </c>
    </row>
    <row r="725" spans="1:11" x14ac:dyDescent="0.25">
      <c r="A725" s="1">
        <v>724</v>
      </c>
      <c r="B725" s="1">
        <v>10</v>
      </c>
      <c r="C725" s="2" t="s">
        <v>1748</v>
      </c>
      <c r="D725" s="262" t="s">
        <v>760</v>
      </c>
      <c r="E725" s="2" t="s">
        <v>1760</v>
      </c>
      <c r="F725" s="2" t="s">
        <v>986</v>
      </c>
      <c r="G725" s="1" t="s">
        <v>987</v>
      </c>
      <c r="H725" s="2">
        <v>209</v>
      </c>
      <c r="I725" s="259">
        <v>107746</v>
      </c>
      <c r="J725" s="2">
        <v>15</v>
      </c>
      <c r="K725" s="2" t="s">
        <v>988</v>
      </c>
    </row>
    <row r="726" spans="1:11" x14ac:dyDescent="0.25">
      <c r="A726" s="1">
        <v>725</v>
      </c>
      <c r="B726" s="1">
        <v>10</v>
      </c>
      <c r="C726" s="2" t="s">
        <v>1748</v>
      </c>
      <c r="D726" s="262" t="s">
        <v>761</v>
      </c>
      <c r="E726" s="2" t="s">
        <v>1761</v>
      </c>
      <c r="F726" s="2" t="s">
        <v>953</v>
      </c>
      <c r="G726" s="1" t="s">
        <v>961</v>
      </c>
      <c r="H726" s="2">
        <v>120</v>
      </c>
      <c r="I726" s="259">
        <v>97152</v>
      </c>
      <c r="J726" s="2">
        <v>13</v>
      </c>
      <c r="K726" s="2" t="s">
        <v>962</v>
      </c>
    </row>
    <row r="727" spans="1:11" x14ac:dyDescent="0.25">
      <c r="A727" s="1">
        <v>726</v>
      </c>
      <c r="B727" s="1">
        <v>10</v>
      </c>
      <c r="C727" s="2" t="s">
        <v>1748</v>
      </c>
      <c r="D727" s="262" t="s">
        <v>762</v>
      </c>
      <c r="E727" s="2" t="s">
        <v>1762</v>
      </c>
      <c r="F727" s="2" t="s">
        <v>953</v>
      </c>
      <c r="G727" s="1" t="s">
        <v>958</v>
      </c>
      <c r="H727" s="2">
        <v>30</v>
      </c>
      <c r="I727" s="259">
        <v>24542</v>
      </c>
      <c r="J727" s="2">
        <v>5</v>
      </c>
      <c r="K727" s="2" t="s">
        <v>959</v>
      </c>
    </row>
    <row r="728" spans="1:11" x14ac:dyDescent="0.25">
      <c r="A728" s="1">
        <v>727</v>
      </c>
      <c r="B728" s="1">
        <v>10</v>
      </c>
      <c r="C728" s="2" t="s">
        <v>1748</v>
      </c>
      <c r="D728" s="262" t="s">
        <v>763</v>
      </c>
      <c r="E728" s="2" t="s">
        <v>1763</v>
      </c>
      <c r="F728" s="2" t="s">
        <v>953</v>
      </c>
      <c r="G728" s="1" t="s">
        <v>958</v>
      </c>
      <c r="H728" s="2">
        <v>34</v>
      </c>
      <c r="I728" s="259">
        <v>37102</v>
      </c>
      <c r="J728" s="2">
        <v>6</v>
      </c>
      <c r="K728" s="2" t="s">
        <v>964</v>
      </c>
    </row>
    <row r="729" spans="1:11" x14ac:dyDescent="0.25">
      <c r="A729" s="1">
        <v>728</v>
      </c>
      <c r="B729" s="1">
        <v>10</v>
      </c>
      <c r="C729" s="2" t="s">
        <v>1748</v>
      </c>
      <c r="D729" s="262" t="s">
        <v>764</v>
      </c>
      <c r="E729" s="2" t="s">
        <v>1764</v>
      </c>
      <c r="F729" s="2" t="s">
        <v>953</v>
      </c>
      <c r="G729" s="1" t="s">
        <v>958</v>
      </c>
      <c r="H729" s="2">
        <v>35</v>
      </c>
      <c r="I729" s="259">
        <v>41361</v>
      </c>
      <c r="J729" s="2">
        <v>6</v>
      </c>
      <c r="K729" s="2" t="s">
        <v>964</v>
      </c>
    </row>
    <row r="730" spans="1:11" x14ac:dyDescent="0.25">
      <c r="A730" s="1">
        <v>729</v>
      </c>
      <c r="B730" s="1">
        <v>10</v>
      </c>
      <c r="C730" s="2" t="s">
        <v>1748</v>
      </c>
      <c r="D730" s="262" t="s">
        <v>765</v>
      </c>
      <c r="E730" s="2" t="s">
        <v>1765</v>
      </c>
      <c r="F730" s="2" t="s">
        <v>953</v>
      </c>
      <c r="G730" s="1" t="s">
        <v>958</v>
      </c>
      <c r="H730" s="2">
        <v>28</v>
      </c>
      <c r="I730" s="259">
        <v>20602</v>
      </c>
      <c r="J730" s="2">
        <v>5</v>
      </c>
      <c r="K730" s="2" t="s">
        <v>959</v>
      </c>
    </row>
    <row r="731" spans="1:11" x14ac:dyDescent="0.25">
      <c r="A731" s="1">
        <v>730</v>
      </c>
      <c r="B731" s="1">
        <v>10</v>
      </c>
      <c r="C731" s="2" t="s">
        <v>1748</v>
      </c>
      <c r="D731" s="262" t="s">
        <v>766</v>
      </c>
      <c r="E731" s="2" t="s">
        <v>1766</v>
      </c>
      <c r="F731" s="2" t="s">
        <v>953</v>
      </c>
      <c r="G731" s="1" t="s">
        <v>958</v>
      </c>
      <c r="H731" s="2">
        <v>37</v>
      </c>
      <c r="I731" s="259">
        <v>42088</v>
      </c>
      <c r="J731" s="2">
        <v>6</v>
      </c>
      <c r="K731" s="2" t="s">
        <v>964</v>
      </c>
    </row>
    <row r="732" spans="1:11" x14ac:dyDescent="0.25">
      <c r="A732" s="1">
        <v>731</v>
      </c>
      <c r="B732" s="1">
        <v>10</v>
      </c>
      <c r="C732" s="2" t="s">
        <v>1748</v>
      </c>
      <c r="D732" s="262" t="s">
        <v>767</v>
      </c>
      <c r="E732" s="2" t="s">
        <v>1767</v>
      </c>
      <c r="F732" s="2" t="s">
        <v>953</v>
      </c>
      <c r="G732" s="1" t="s">
        <v>958</v>
      </c>
      <c r="H732" s="2">
        <v>25</v>
      </c>
      <c r="I732" s="259">
        <v>22878</v>
      </c>
      <c r="J732" s="2">
        <v>5</v>
      </c>
      <c r="K732" s="2" t="s">
        <v>959</v>
      </c>
    </row>
    <row r="733" spans="1:11" x14ac:dyDescent="0.25">
      <c r="A733" s="1">
        <v>732</v>
      </c>
      <c r="B733" s="1">
        <v>10</v>
      </c>
      <c r="C733" s="2" t="s">
        <v>1748</v>
      </c>
      <c r="D733" s="262" t="s">
        <v>768</v>
      </c>
      <c r="E733" s="2" t="s">
        <v>1768</v>
      </c>
      <c r="F733" s="2" t="s">
        <v>986</v>
      </c>
      <c r="G733" s="1" t="s">
        <v>987</v>
      </c>
      <c r="H733" s="2">
        <v>322</v>
      </c>
      <c r="I733" s="259">
        <v>134088</v>
      </c>
      <c r="J733" s="2">
        <v>15</v>
      </c>
      <c r="K733" s="2" t="s">
        <v>988</v>
      </c>
    </row>
    <row r="734" spans="1:11" x14ac:dyDescent="0.25">
      <c r="A734" s="1">
        <v>733</v>
      </c>
      <c r="B734" s="1">
        <v>10</v>
      </c>
      <c r="C734" s="2" t="s">
        <v>1748</v>
      </c>
      <c r="D734" s="262" t="s">
        <v>769</v>
      </c>
      <c r="E734" s="2" t="s">
        <v>1769</v>
      </c>
      <c r="F734" s="2" t="s">
        <v>986</v>
      </c>
      <c r="G734" s="1" t="s">
        <v>1013</v>
      </c>
      <c r="H734" s="2">
        <v>174</v>
      </c>
      <c r="I734" s="259">
        <v>101030</v>
      </c>
      <c r="J734" s="2">
        <v>16</v>
      </c>
      <c r="K734" s="2" t="s">
        <v>1052</v>
      </c>
    </row>
    <row r="735" spans="1:11" x14ac:dyDescent="0.25">
      <c r="A735" s="1">
        <v>734</v>
      </c>
      <c r="B735" s="1">
        <v>10</v>
      </c>
      <c r="C735" s="2" t="s">
        <v>1748</v>
      </c>
      <c r="D735" s="262" t="s">
        <v>770</v>
      </c>
      <c r="E735" s="2" t="s">
        <v>1770</v>
      </c>
      <c r="F735" s="2" t="s">
        <v>953</v>
      </c>
      <c r="G735" s="1" t="s">
        <v>980</v>
      </c>
      <c r="H735" s="2">
        <v>11</v>
      </c>
      <c r="I735" s="259">
        <v>26372</v>
      </c>
      <c r="J735" s="2">
        <v>4</v>
      </c>
      <c r="K735" s="2" t="s">
        <v>1092</v>
      </c>
    </row>
    <row r="736" spans="1:11" x14ac:dyDescent="0.25">
      <c r="A736" s="1">
        <v>735</v>
      </c>
      <c r="B736" s="1">
        <v>10</v>
      </c>
      <c r="C736" s="2" t="s">
        <v>1748</v>
      </c>
      <c r="D736" s="262" t="s">
        <v>771</v>
      </c>
      <c r="E736" s="2" t="s">
        <v>1771</v>
      </c>
      <c r="F736" s="2" t="s">
        <v>953</v>
      </c>
      <c r="G736" s="1" t="s">
        <v>980</v>
      </c>
      <c r="H736" s="2">
        <v>10</v>
      </c>
      <c r="I736" s="259">
        <v>20470</v>
      </c>
      <c r="J736" s="2">
        <v>3</v>
      </c>
      <c r="K736" s="2" t="s">
        <v>1029</v>
      </c>
    </row>
    <row r="737" spans="1:11" x14ac:dyDescent="0.25">
      <c r="A737" s="1">
        <v>736</v>
      </c>
      <c r="B737" s="1">
        <v>10</v>
      </c>
      <c r="C737" s="2" t="s">
        <v>1748</v>
      </c>
      <c r="D737" s="262" t="s">
        <v>772</v>
      </c>
      <c r="E737" s="2" t="s">
        <v>1772</v>
      </c>
      <c r="F737" s="2" t="s">
        <v>953</v>
      </c>
      <c r="G737" s="1" t="s">
        <v>980</v>
      </c>
      <c r="H737" s="2">
        <v>10</v>
      </c>
      <c r="I737" s="259">
        <v>23127</v>
      </c>
      <c r="J737" s="2">
        <v>3</v>
      </c>
      <c r="K737" s="2" t="s">
        <v>1029</v>
      </c>
    </row>
    <row r="738" spans="1:11" x14ac:dyDescent="0.25">
      <c r="A738" s="1">
        <v>737</v>
      </c>
      <c r="B738" s="1">
        <v>10</v>
      </c>
      <c r="C738" s="2" t="s">
        <v>1748</v>
      </c>
      <c r="D738" s="262" t="s">
        <v>773</v>
      </c>
      <c r="E738" s="2" t="s">
        <v>1773</v>
      </c>
      <c r="F738" s="2" t="s">
        <v>953</v>
      </c>
      <c r="G738" s="1" t="s">
        <v>980</v>
      </c>
      <c r="H738" s="2">
        <v>10</v>
      </c>
      <c r="I738" s="259">
        <v>24652</v>
      </c>
      <c r="J738" s="2">
        <v>3</v>
      </c>
      <c r="K738" s="2" t="s">
        <v>1029</v>
      </c>
    </row>
    <row r="739" spans="1:11" x14ac:dyDescent="0.25">
      <c r="A739" s="1">
        <v>738</v>
      </c>
      <c r="B739" s="1">
        <v>10</v>
      </c>
      <c r="C739" s="2" t="s">
        <v>1748</v>
      </c>
      <c r="D739" s="262" t="s">
        <v>774</v>
      </c>
      <c r="E739" s="2" t="s">
        <v>1774</v>
      </c>
      <c r="F739" s="2" t="s">
        <v>953</v>
      </c>
      <c r="G739" s="1" t="s">
        <v>980</v>
      </c>
      <c r="H739" s="2">
        <v>10</v>
      </c>
      <c r="I739" s="259">
        <v>20976</v>
      </c>
      <c r="J739" s="2">
        <v>3</v>
      </c>
      <c r="K739" s="2" t="s">
        <v>1029</v>
      </c>
    </row>
    <row r="740" spans="1:11" x14ac:dyDescent="0.25">
      <c r="A740" s="1">
        <v>739</v>
      </c>
      <c r="B740" s="1">
        <v>11</v>
      </c>
      <c r="C740" s="2" t="s">
        <v>1775</v>
      </c>
      <c r="D740" s="262" t="s">
        <v>775</v>
      </c>
      <c r="E740" s="2" t="s">
        <v>1776</v>
      </c>
      <c r="F740" s="2" t="s">
        <v>986</v>
      </c>
      <c r="G740" s="1" t="s">
        <v>1013</v>
      </c>
      <c r="H740" s="2">
        <v>341</v>
      </c>
      <c r="I740" s="259">
        <v>89789</v>
      </c>
      <c r="J740" s="2">
        <v>16</v>
      </c>
      <c r="K740" s="2" t="s">
        <v>1052</v>
      </c>
    </row>
    <row r="741" spans="1:11" x14ac:dyDescent="0.25">
      <c r="A741" s="1">
        <v>740</v>
      </c>
      <c r="B741" s="1">
        <v>11</v>
      </c>
      <c r="C741" s="2" t="s">
        <v>1775</v>
      </c>
      <c r="D741" s="262" t="s">
        <v>776</v>
      </c>
      <c r="E741" s="2" t="s">
        <v>1777</v>
      </c>
      <c r="F741" s="2" t="s">
        <v>953</v>
      </c>
      <c r="G741" s="1" t="s">
        <v>958</v>
      </c>
      <c r="H741" s="2">
        <v>45</v>
      </c>
      <c r="I741" s="259">
        <v>53681</v>
      </c>
      <c r="J741" s="2">
        <v>6</v>
      </c>
      <c r="K741" s="2" t="s">
        <v>964</v>
      </c>
    </row>
    <row r="742" spans="1:11" x14ac:dyDescent="0.25">
      <c r="A742" s="1">
        <v>741</v>
      </c>
      <c r="B742" s="1">
        <v>11</v>
      </c>
      <c r="C742" s="2" t="s">
        <v>1775</v>
      </c>
      <c r="D742" s="262" t="s">
        <v>777</v>
      </c>
      <c r="E742" s="2" t="s">
        <v>1778</v>
      </c>
      <c r="F742" s="2" t="s">
        <v>953</v>
      </c>
      <c r="G742" s="1" t="s">
        <v>980</v>
      </c>
      <c r="H742" s="2">
        <v>30</v>
      </c>
      <c r="I742" s="259">
        <v>27390</v>
      </c>
      <c r="J742" s="2">
        <v>4</v>
      </c>
      <c r="K742" s="2" t="s">
        <v>1092</v>
      </c>
    </row>
    <row r="743" spans="1:11" x14ac:dyDescent="0.25">
      <c r="A743" s="1">
        <v>742</v>
      </c>
      <c r="B743" s="1">
        <v>11</v>
      </c>
      <c r="C743" s="2" t="s">
        <v>1775</v>
      </c>
      <c r="D743" s="262" t="s">
        <v>778</v>
      </c>
      <c r="E743" s="2" t="s">
        <v>1779</v>
      </c>
      <c r="F743" s="2" t="s">
        <v>953</v>
      </c>
      <c r="G743" s="1" t="s">
        <v>958</v>
      </c>
      <c r="H743" s="2">
        <v>85</v>
      </c>
      <c r="I743" s="259">
        <v>63177</v>
      </c>
      <c r="J743" s="2">
        <v>7</v>
      </c>
      <c r="K743" s="2" t="s">
        <v>968</v>
      </c>
    </row>
    <row r="744" spans="1:11" x14ac:dyDescent="0.25">
      <c r="A744" s="1">
        <v>743</v>
      </c>
      <c r="B744" s="1">
        <v>11</v>
      </c>
      <c r="C744" s="2" t="s">
        <v>1775</v>
      </c>
      <c r="D744" s="262" t="s">
        <v>779</v>
      </c>
      <c r="E744" s="2" t="s">
        <v>1780</v>
      </c>
      <c r="F744" s="2" t="s">
        <v>953</v>
      </c>
      <c r="G744" s="1" t="s">
        <v>958</v>
      </c>
      <c r="H744" s="2">
        <v>85</v>
      </c>
      <c r="I744" s="259">
        <v>49654</v>
      </c>
      <c r="J744" s="2">
        <v>6</v>
      </c>
      <c r="K744" s="2" t="s">
        <v>964</v>
      </c>
    </row>
    <row r="745" spans="1:11" x14ac:dyDescent="0.25">
      <c r="A745" s="1">
        <v>744</v>
      </c>
      <c r="B745" s="1">
        <v>11</v>
      </c>
      <c r="C745" s="2" t="s">
        <v>1775</v>
      </c>
      <c r="D745" s="262" t="s">
        <v>780</v>
      </c>
      <c r="E745" s="2" t="s">
        <v>1781</v>
      </c>
      <c r="F745" s="2" t="s">
        <v>953</v>
      </c>
      <c r="G745" s="1" t="s">
        <v>958</v>
      </c>
      <c r="H745" s="2">
        <v>45</v>
      </c>
      <c r="I745" s="259">
        <v>30946</v>
      </c>
      <c r="J745" s="2">
        <v>6</v>
      </c>
      <c r="K745" s="2" t="s">
        <v>964</v>
      </c>
    </row>
    <row r="746" spans="1:11" x14ac:dyDescent="0.25">
      <c r="A746" s="1">
        <v>745</v>
      </c>
      <c r="B746" s="1">
        <v>11</v>
      </c>
      <c r="C746" s="2" t="s">
        <v>1775</v>
      </c>
      <c r="D746" s="262" t="s">
        <v>781</v>
      </c>
      <c r="E746" s="2" t="s">
        <v>1782</v>
      </c>
      <c r="F746" s="2" t="s">
        <v>953</v>
      </c>
      <c r="G746" s="1" t="s">
        <v>958</v>
      </c>
      <c r="H746" s="2">
        <v>30</v>
      </c>
      <c r="I746" s="259">
        <v>19630</v>
      </c>
      <c r="J746" s="2">
        <v>5</v>
      </c>
      <c r="K746" s="2" t="s">
        <v>959</v>
      </c>
    </row>
    <row r="747" spans="1:11" x14ac:dyDescent="0.25">
      <c r="A747" s="1">
        <v>746</v>
      </c>
      <c r="B747" s="1">
        <v>11</v>
      </c>
      <c r="C747" s="2" t="s">
        <v>1775</v>
      </c>
      <c r="D747" s="262" t="s">
        <v>782</v>
      </c>
      <c r="E747" s="2" t="s">
        <v>1783</v>
      </c>
      <c r="F747" s="2" t="s">
        <v>953</v>
      </c>
      <c r="G747" s="1" t="s">
        <v>958</v>
      </c>
      <c r="H747" s="2">
        <v>45</v>
      </c>
      <c r="I747" s="259">
        <v>49714</v>
      </c>
      <c r="J747" s="2">
        <v>6</v>
      </c>
      <c r="K747" s="2" t="s">
        <v>964</v>
      </c>
    </row>
    <row r="748" spans="1:11" x14ac:dyDescent="0.25">
      <c r="A748" s="1">
        <v>747</v>
      </c>
      <c r="B748" s="1">
        <v>11</v>
      </c>
      <c r="C748" s="2" t="s">
        <v>1775</v>
      </c>
      <c r="D748" s="262" t="s">
        <v>783</v>
      </c>
      <c r="E748" s="2" t="s">
        <v>1784</v>
      </c>
      <c r="F748" s="2" t="s">
        <v>953</v>
      </c>
      <c r="G748" s="1" t="s">
        <v>980</v>
      </c>
      <c r="H748" s="2">
        <v>10</v>
      </c>
      <c r="I748" s="259">
        <v>1464</v>
      </c>
      <c r="J748" s="2">
        <v>2</v>
      </c>
      <c r="K748" s="2" t="s">
        <v>981</v>
      </c>
    </row>
    <row r="749" spans="1:11" x14ac:dyDescent="0.25">
      <c r="A749" s="1">
        <v>748</v>
      </c>
      <c r="B749" s="1">
        <v>11</v>
      </c>
      <c r="C749" s="2" t="s">
        <v>1785</v>
      </c>
      <c r="D749" s="262" t="s">
        <v>784</v>
      </c>
      <c r="E749" s="2" t="s">
        <v>1786</v>
      </c>
      <c r="F749" s="2" t="s">
        <v>986</v>
      </c>
      <c r="G749" s="1" t="s">
        <v>1013</v>
      </c>
      <c r="H749" s="2">
        <v>509</v>
      </c>
      <c r="I749" s="259">
        <v>95144</v>
      </c>
      <c r="J749" s="2">
        <v>17</v>
      </c>
      <c r="K749" s="2" t="s">
        <v>1014</v>
      </c>
    </row>
    <row r="750" spans="1:11" x14ac:dyDescent="0.25">
      <c r="A750" s="1">
        <v>749</v>
      </c>
      <c r="B750" s="1">
        <v>11</v>
      </c>
      <c r="C750" s="2" t="s">
        <v>1785</v>
      </c>
      <c r="D750" s="262" t="s">
        <v>785</v>
      </c>
      <c r="E750" s="2" t="s">
        <v>1787</v>
      </c>
      <c r="F750" s="2" t="s">
        <v>953</v>
      </c>
      <c r="G750" s="1" t="s">
        <v>980</v>
      </c>
      <c r="H750" s="2">
        <v>10</v>
      </c>
      <c r="I750" s="259">
        <v>13859</v>
      </c>
      <c r="J750" s="2">
        <v>2</v>
      </c>
      <c r="K750" s="2" t="s">
        <v>981</v>
      </c>
    </row>
    <row r="751" spans="1:11" x14ac:dyDescent="0.25">
      <c r="A751" s="1">
        <v>750</v>
      </c>
      <c r="B751" s="1">
        <v>11</v>
      </c>
      <c r="C751" s="2" t="s">
        <v>1785</v>
      </c>
      <c r="D751" s="262" t="s">
        <v>786</v>
      </c>
      <c r="E751" s="2" t="s">
        <v>1788</v>
      </c>
      <c r="F751" s="2" t="s">
        <v>953</v>
      </c>
      <c r="G751" s="1" t="s">
        <v>958</v>
      </c>
      <c r="H751" s="2">
        <v>60</v>
      </c>
      <c r="I751" s="259">
        <v>67422</v>
      </c>
      <c r="J751" s="2">
        <v>7</v>
      </c>
      <c r="K751" s="2" t="s">
        <v>968</v>
      </c>
    </row>
    <row r="752" spans="1:11" x14ac:dyDescent="0.25">
      <c r="A752" s="1">
        <v>751</v>
      </c>
      <c r="B752" s="1">
        <v>11</v>
      </c>
      <c r="C752" s="2" t="s">
        <v>1785</v>
      </c>
      <c r="D752" s="262" t="s">
        <v>787</v>
      </c>
      <c r="E752" s="2" t="s">
        <v>1789</v>
      </c>
      <c r="F752" s="2" t="s">
        <v>953</v>
      </c>
      <c r="G752" s="1" t="s">
        <v>958</v>
      </c>
      <c r="H752" s="2">
        <v>60</v>
      </c>
      <c r="I752" s="259">
        <v>24067</v>
      </c>
      <c r="J752" s="2">
        <v>5</v>
      </c>
      <c r="K752" s="2" t="s">
        <v>959</v>
      </c>
    </row>
    <row r="753" spans="1:11" x14ac:dyDescent="0.25">
      <c r="A753" s="1">
        <v>752</v>
      </c>
      <c r="B753" s="1">
        <v>11</v>
      </c>
      <c r="C753" s="2" t="s">
        <v>1785</v>
      </c>
      <c r="D753" s="262" t="s">
        <v>788</v>
      </c>
      <c r="E753" s="2" t="s">
        <v>1790</v>
      </c>
      <c r="F753" s="2" t="s">
        <v>953</v>
      </c>
      <c r="G753" s="1" t="s">
        <v>980</v>
      </c>
      <c r="H753" s="2">
        <v>10</v>
      </c>
      <c r="I753" s="259">
        <v>17400</v>
      </c>
      <c r="J753" s="2">
        <v>3</v>
      </c>
      <c r="K753" s="2" t="s">
        <v>1029</v>
      </c>
    </row>
    <row r="754" spans="1:11" x14ac:dyDescent="0.25">
      <c r="A754" s="1">
        <v>753</v>
      </c>
      <c r="B754" s="1">
        <v>11</v>
      </c>
      <c r="C754" s="2" t="s">
        <v>1785</v>
      </c>
      <c r="D754" s="262" t="s">
        <v>789</v>
      </c>
      <c r="E754" s="2" t="s">
        <v>1791</v>
      </c>
      <c r="F754" s="2" t="s">
        <v>953</v>
      </c>
      <c r="G754" s="1" t="s">
        <v>961</v>
      </c>
      <c r="H754" s="2">
        <v>120</v>
      </c>
      <c r="I754" s="259">
        <v>42100</v>
      </c>
      <c r="J754" s="2">
        <v>13</v>
      </c>
      <c r="K754" s="2" t="s">
        <v>962</v>
      </c>
    </row>
    <row r="755" spans="1:11" x14ac:dyDescent="0.25">
      <c r="A755" s="1">
        <v>754</v>
      </c>
      <c r="B755" s="1">
        <v>11</v>
      </c>
      <c r="C755" s="2" t="s">
        <v>1785</v>
      </c>
      <c r="D755" s="262" t="s">
        <v>790</v>
      </c>
      <c r="E755" s="2" t="s">
        <v>1792</v>
      </c>
      <c r="F755" s="2" t="s">
        <v>953</v>
      </c>
      <c r="G755" s="1" t="s">
        <v>980</v>
      </c>
      <c r="H755" s="2">
        <v>10</v>
      </c>
      <c r="I755" s="259">
        <v>18004</v>
      </c>
      <c r="J755" s="2">
        <v>3</v>
      </c>
      <c r="K755" s="2" t="s">
        <v>1029</v>
      </c>
    </row>
    <row r="756" spans="1:11" x14ac:dyDescent="0.25">
      <c r="A756" s="1">
        <v>755</v>
      </c>
      <c r="B756" s="1">
        <v>11</v>
      </c>
      <c r="C756" s="2" t="s">
        <v>1785</v>
      </c>
      <c r="D756" s="262" t="s">
        <v>791</v>
      </c>
      <c r="E756" s="2" t="s">
        <v>1793</v>
      </c>
      <c r="F756" s="2" t="s">
        <v>953</v>
      </c>
      <c r="G756" s="1" t="s">
        <v>958</v>
      </c>
      <c r="H756" s="2">
        <v>30</v>
      </c>
      <c r="I756" s="259">
        <v>26343</v>
      </c>
      <c r="J756" s="2">
        <v>5</v>
      </c>
      <c r="K756" s="2" t="s">
        <v>959</v>
      </c>
    </row>
    <row r="757" spans="1:11" x14ac:dyDescent="0.25">
      <c r="A757" s="1">
        <v>756</v>
      </c>
      <c r="B757" s="1">
        <v>11</v>
      </c>
      <c r="C757" s="2" t="s">
        <v>1785</v>
      </c>
      <c r="D757" s="262" t="s">
        <v>792</v>
      </c>
      <c r="E757" s="2" t="s">
        <v>1794</v>
      </c>
      <c r="F757" s="2" t="s">
        <v>953</v>
      </c>
      <c r="G757" s="1" t="s">
        <v>958</v>
      </c>
      <c r="H757" s="2">
        <v>30</v>
      </c>
      <c r="I757" s="259">
        <v>20595</v>
      </c>
      <c r="J757" s="2">
        <v>5</v>
      </c>
      <c r="K757" s="2" t="s">
        <v>959</v>
      </c>
    </row>
    <row r="758" spans="1:11" x14ac:dyDescent="0.25">
      <c r="A758" s="1">
        <v>757</v>
      </c>
      <c r="B758" s="1">
        <v>11</v>
      </c>
      <c r="C758" s="2" t="s">
        <v>1785</v>
      </c>
      <c r="D758" s="262" t="s">
        <v>793</v>
      </c>
      <c r="E758" s="2" t="s">
        <v>1795</v>
      </c>
      <c r="F758" s="2" t="s">
        <v>953</v>
      </c>
      <c r="G758" s="1" t="s">
        <v>958</v>
      </c>
      <c r="H758" s="2">
        <v>60</v>
      </c>
      <c r="I758" s="259">
        <v>60204</v>
      </c>
      <c r="J758" s="2">
        <v>7</v>
      </c>
      <c r="K758" s="2" t="s">
        <v>968</v>
      </c>
    </row>
    <row r="759" spans="1:11" x14ac:dyDescent="0.25">
      <c r="A759" s="1">
        <v>758</v>
      </c>
      <c r="B759" s="1">
        <v>11</v>
      </c>
      <c r="C759" s="2" t="s">
        <v>1785</v>
      </c>
      <c r="D759" s="262" t="s">
        <v>794</v>
      </c>
      <c r="E759" s="2" t="s">
        <v>1796</v>
      </c>
      <c r="F759" s="2" t="s">
        <v>953</v>
      </c>
      <c r="G759" s="1" t="s">
        <v>980</v>
      </c>
      <c r="H759" s="2">
        <v>10</v>
      </c>
      <c r="I759" s="259">
        <v>21384</v>
      </c>
      <c r="J759" s="2">
        <v>3</v>
      </c>
      <c r="K759" s="2" t="s">
        <v>1029</v>
      </c>
    </row>
    <row r="760" spans="1:11" x14ac:dyDescent="0.25">
      <c r="A760" s="1">
        <v>759</v>
      </c>
      <c r="B760" s="1">
        <v>11</v>
      </c>
      <c r="C760" s="2" t="s">
        <v>1797</v>
      </c>
      <c r="D760" s="262" t="s">
        <v>795</v>
      </c>
      <c r="E760" s="2" t="s">
        <v>1798</v>
      </c>
      <c r="F760" s="2" t="s">
        <v>949</v>
      </c>
      <c r="G760" s="1" t="s">
        <v>950</v>
      </c>
      <c r="H760" s="2">
        <v>729</v>
      </c>
      <c r="I760" s="259">
        <v>115452</v>
      </c>
      <c r="J760" s="2">
        <v>19</v>
      </c>
      <c r="K760" s="2" t="s">
        <v>951</v>
      </c>
    </row>
    <row r="761" spans="1:11" x14ac:dyDescent="0.25">
      <c r="A761" s="1">
        <v>760</v>
      </c>
      <c r="B761" s="1">
        <v>11</v>
      </c>
      <c r="C761" s="2" t="s">
        <v>1797</v>
      </c>
      <c r="D761" s="262" t="s">
        <v>796</v>
      </c>
      <c r="E761" s="2" t="s">
        <v>1799</v>
      </c>
      <c r="F761" s="2" t="s">
        <v>953</v>
      </c>
      <c r="G761" s="1" t="s">
        <v>958</v>
      </c>
      <c r="H761" s="2">
        <v>30</v>
      </c>
      <c r="I761" s="259">
        <v>35029</v>
      </c>
      <c r="J761" s="2">
        <v>6</v>
      </c>
      <c r="K761" s="2" t="s">
        <v>964</v>
      </c>
    </row>
    <row r="762" spans="1:11" x14ac:dyDescent="0.25">
      <c r="A762" s="1">
        <v>761</v>
      </c>
      <c r="B762" s="1">
        <v>11</v>
      </c>
      <c r="C762" s="2" t="s">
        <v>1797</v>
      </c>
      <c r="D762" s="262" t="s">
        <v>797</v>
      </c>
      <c r="E762" s="2" t="s">
        <v>1800</v>
      </c>
      <c r="F762" s="2" t="s">
        <v>953</v>
      </c>
      <c r="G762" s="1" t="s">
        <v>958</v>
      </c>
      <c r="H762" s="2">
        <v>30</v>
      </c>
      <c r="I762" s="259">
        <v>31068</v>
      </c>
      <c r="J762" s="2">
        <v>6</v>
      </c>
      <c r="K762" s="2" t="s">
        <v>964</v>
      </c>
    </row>
    <row r="763" spans="1:11" x14ac:dyDescent="0.25">
      <c r="A763" s="1">
        <v>762</v>
      </c>
      <c r="B763" s="1">
        <v>11</v>
      </c>
      <c r="C763" s="2" t="s">
        <v>1797</v>
      </c>
      <c r="D763" s="262" t="s">
        <v>798</v>
      </c>
      <c r="E763" s="2" t="s">
        <v>1801</v>
      </c>
      <c r="F763" s="2" t="s">
        <v>953</v>
      </c>
      <c r="G763" s="1" t="s">
        <v>961</v>
      </c>
      <c r="H763" s="2">
        <v>90</v>
      </c>
      <c r="I763" s="259">
        <v>54402</v>
      </c>
      <c r="J763" s="2">
        <v>12</v>
      </c>
      <c r="K763" s="2" t="s">
        <v>966</v>
      </c>
    </row>
    <row r="764" spans="1:11" x14ac:dyDescent="0.25">
      <c r="A764" s="1">
        <v>763</v>
      </c>
      <c r="B764" s="1">
        <v>11</v>
      </c>
      <c r="C764" s="2" t="s">
        <v>1797</v>
      </c>
      <c r="D764" s="262" t="s">
        <v>799</v>
      </c>
      <c r="E764" s="2" t="s">
        <v>1802</v>
      </c>
      <c r="F764" s="2" t="s">
        <v>953</v>
      </c>
      <c r="G764" s="1" t="s">
        <v>958</v>
      </c>
      <c r="H764" s="2">
        <v>33</v>
      </c>
      <c r="I764" s="259">
        <v>23732</v>
      </c>
      <c r="J764" s="2">
        <v>5</v>
      </c>
      <c r="K764" s="2" t="s">
        <v>959</v>
      </c>
    </row>
    <row r="765" spans="1:11" x14ac:dyDescent="0.25">
      <c r="A765" s="1">
        <v>764</v>
      </c>
      <c r="B765" s="1">
        <v>11</v>
      </c>
      <c r="C765" s="2" t="s">
        <v>1797</v>
      </c>
      <c r="D765" s="262" t="s">
        <v>800</v>
      </c>
      <c r="E765" s="2" t="s">
        <v>1803</v>
      </c>
      <c r="F765" s="2" t="s">
        <v>953</v>
      </c>
      <c r="G765" s="1" t="s">
        <v>954</v>
      </c>
      <c r="H765" s="2">
        <v>60</v>
      </c>
      <c r="I765" s="259">
        <v>33437</v>
      </c>
      <c r="J765" s="2">
        <v>9</v>
      </c>
      <c r="K765" s="2" t="s">
        <v>977</v>
      </c>
    </row>
    <row r="766" spans="1:11" x14ac:dyDescent="0.25">
      <c r="A766" s="1">
        <v>765</v>
      </c>
      <c r="B766" s="1">
        <v>11</v>
      </c>
      <c r="C766" s="2" t="s">
        <v>1797</v>
      </c>
      <c r="D766" s="262" t="s">
        <v>801</v>
      </c>
      <c r="E766" s="2" t="s">
        <v>1804</v>
      </c>
      <c r="F766" s="2" t="s">
        <v>953</v>
      </c>
      <c r="G766" s="1" t="s">
        <v>954</v>
      </c>
      <c r="H766" s="2">
        <v>60</v>
      </c>
      <c r="I766" s="259">
        <v>64910</v>
      </c>
      <c r="J766" s="2">
        <v>10</v>
      </c>
      <c r="K766" s="2" t="s">
        <v>955</v>
      </c>
    </row>
    <row r="767" spans="1:11" x14ac:dyDescent="0.25">
      <c r="A767" s="1">
        <v>766</v>
      </c>
      <c r="B767" s="1">
        <v>11</v>
      </c>
      <c r="C767" s="2" t="s">
        <v>1797</v>
      </c>
      <c r="D767" s="262" t="s">
        <v>802</v>
      </c>
      <c r="E767" s="2" t="s">
        <v>1805</v>
      </c>
      <c r="F767" s="2" t="s">
        <v>953</v>
      </c>
      <c r="G767" s="1" t="s">
        <v>961</v>
      </c>
      <c r="H767" s="2">
        <v>172</v>
      </c>
      <c r="I767" s="259">
        <v>100729</v>
      </c>
      <c r="J767" s="2">
        <v>13</v>
      </c>
      <c r="K767" s="2" t="s">
        <v>962</v>
      </c>
    </row>
    <row r="768" spans="1:11" x14ac:dyDescent="0.25">
      <c r="A768" s="1">
        <v>767</v>
      </c>
      <c r="B768" s="1">
        <v>11</v>
      </c>
      <c r="C768" s="2" t="s">
        <v>1797</v>
      </c>
      <c r="D768" s="262" t="s">
        <v>803</v>
      </c>
      <c r="E768" s="2" t="s">
        <v>1806</v>
      </c>
      <c r="F768" s="2" t="s">
        <v>986</v>
      </c>
      <c r="G768" s="1" t="s">
        <v>987</v>
      </c>
      <c r="H768" s="2">
        <v>234</v>
      </c>
      <c r="I768" s="259">
        <v>105075</v>
      </c>
      <c r="J768" s="2">
        <v>15</v>
      </c>
      <c r="K768" s="2" t="s">
        <v>988</v>
      </c>
    </row>
    <row r="769" spans="1:11" x14ac:dyDescent="0.25">
      <c r="A769" s="1">
        <v>768</v>
      </c>
      <c r="B769" s="1">
        <v>11</v>
      </c>
      <c r="C769" s="2" t="s">
        <v>1797</v>
      </c>
      <c r="D769" s="262" t="s">
        <v>804</v>
      </c>
      <c r="E769" s="2" t="s">
        <v>1807</v>
      </c>
      <c r="F769" s="2" t="s">
        <v>953</v>
      </c>
      <c r="G769" s="1" t="s">
        <v>958</v>
      </c>
      <c r="H769" s="2">
        <v>30</v>
      </c>
      <c r="I769" s="259">
        <v>22297</v>
      </c>
      <c r="J769" s="2">
        <v>5</v>
      </c>
      <c r="K769" s="2" t="s">
        <v>959</v>
      </c>
    </row>
    <row r="770" spans="1:11" x14ac:dyDescent="0.25">
      <c r="A770" s="1">
        <v>769</v>
      </c>
      <c r="B770" s="1">
        <v>11</v>
      </c>
      <c r="C770" s="2" t="s">
        <v>1797</v>
      </c>
      <c r="D770" s="262" t="s">
        <v>805</v>
      </c>
      <c r="E770" s="2" t="s">
        <v>1808</v>
      </c>
      <c r="F770" s="2" t="s">
        <v>953</v>
      </c>
      <c r="G770" s="1" t="s">
        <v>954</v>
      </c>
      <c r="H770" s="2">
        <v>60</v>
      </c>
      <c r="I770" s="259">
        <v>59357</v>
      </c>
      <c r="J770" s="2">
        <v>10</v>
      </c>
      <c r="K770" s="2" t="s">
        <v>955</v>
      </c>
    </row>
    <row r="771" spans="1:11" x14ac:dyDescent="0.25">
      <c r="A771" s="1">
        <v>770</v>
      </c>
      <c r="B771" s="1">
        <v>11</v>
      </c>
      <c r="C771" s="2" t="s">
        <v>1797</v>
      </c>
      <c r="D771" s="262" t="s">
        <v>806</v>
      </c>
      <c r="E771" s="2" t="s">
        <v>1809</v>
      </c>
      <c r="F771" s="2" t="s">
        <v>953</v>
      </c>
      <c r="G771" s="1" t="s">
        <v>961</v>
      </c>
      <c r="H771" s="2">
        <v>90</v>
      </c>
      <c r="I771" s="259">
        <v>60478</v>
      </c>
      <c r="J771" s="2">
        <v>12</v>
      </c>
      <c r="K771" s="2" t="s">
        <v>966</v>
      </c>
    </row>
    <row r="772" spans="1:11" x14ac:dyDescent="0.25">
      <c r="A772" s="1">
        <v>771</v>
      </c>
      <c r="B772" s="1">
        <v>11</v>
      </c>
      <c r="C772" s="2" t="s">
        <v>1797</v>
      </c>
      <c r="D772" s="262" t="s">
        <v>807</v>
      </c>
      <c r="E772" s="2" t="s">
        <v>1810</v>
      </c>
      <c r="F772" s="2" t="s">
        <v>953</v>
      </c>
      <c r="G772" s="1" t="s">
        <v>954</v>
      </c>
      <c r="H772" s="2">
        <v>30</v>
      </c>
      <c r="I772" s="259">
        <v>64404</v>
      </c>
      <c r="J772" s="2">
        <v>10</v>
      </c>
      <c r="K772" s="2" t="s">
        <v>955</v>
      </c>
    </row>
    <row r="773" spans="1:11" x14ac:dyDescent="0.25">
      <c r="A773" s="1">
        <v>772</v>
      </c>
      <c r="B773" s="1">
        <v>11</v>
      </c>
      <c r="C773" s="2" t="s">
        <v>1797</v>
      </c>
      <c r="D773" s="262" t="s">
        <v>808</v>
      </c>
      <c r="E773" s="2" t="s">
        <v>1811</v>
      </c>
      <c r="F773" s="2" t="s">
        <v>986</v>
      </c>
      <c r="G773" s="1" t="s">
        <v>987</v>
      </c>
      <c r="H773" s="2">
        <v>260</v>
      </c>
      <c r="I773" s="259">
        <v>72644</v>
      </c>
      <c r="J773" s="2">
        <v>15</v>
      </c>
      <c r="K773" s="2" t="s">
        <v>988</v>
      </c>
    </row>
    <row r="774" spans="1:11" x14ac:dyDescent="0.25">
      <c r="A774" s="1">
        <v>773</v>
      </c>
      <c r="B774" s="1">
        <v>11</v>
      </c>
      <c r="C774" s="2" t="s">
        <v>1797</v>
      </c>
      <c r="D774" s="262" t="s">
        <v>809</v>
      </c>
      <c r="E774" s="2" t="s">
        <v>1812</v>
      </c>
      <c r="F774" s="2" t="s">
        <v>953</v>
      </c>
      <c r="G774" s="1" t="s">
        <v>958</v>
      </c>
      <c r="H774" s="2">
        <v>30</v>
      </c>
      <c r="I774" s="259">
        <v>25760</v>
      </c>
      <c r="J774" s="2">
        <v>5</v>
      </c>
      <c r="K774" s="2" t="s">
        <v>959</v>
      </c>
    </row>
    <row r="775" spans="1:11" x14ac:dyDescent="0.25">
      <c r="A775" s="1">
        <v>774</v>
      </c>
      <c r="B775" s="1">
        <v>11</v>
      </c>
      <c r="C775" s="2" t="s">
        <v>1797</v>
      </c>
      <c r="D775" s="262" t="s">
        <v>810</v>
      </c>
      <c r="E775" s="2" t="s">
        <v>1813</v>
      </c>
      <c r="F775" s="2" t="s">
        <v>953</v>
      </c>
      <c r="G775" s="1" t="s">
        <v>958</v>
      </c>
      <c r="H775" s="2">
        <v>59</v>
      </c>
      <c r="I775" s="259">
        <v>51610</v>
      </c>
      <c r="J775" s="2">
        <v>6</v>
      </c>
      <c r="K775" s="2" t="s">
        <v>964</v>
      </c>
    </row>
    <row r="776" spans="1:11" x14ac:dyDescent="0.25">
      <c r="A776" s="1">
        <v>775</v>
      </c>
      <c r="B776" s="1">
        <v>11</v>
      </c>
      <c r="C776" s="2" t="s">
        <v>1797</v>
      </c>
      <c r="D776" s="262" t="s">
        <v>811</v>
      </c>
      <c r="E776" s="2" t="s">
        <v>1814</v>
      </c>
      <c r="F776" s="2" t="s">
        <v>953</v>
      </c>
      <c r="G776" s="1" t="s">
        <v>958</v>
      </c>
      <c r="H776" s="2">
        <v>30</v>
      </c>
      <c r="I776" s="259">
        <v>40391</v>
      </c>
      <c r="J776" s="2">
        <v>6</v>
      </c>
      <c r="K776" s="2" t="s">
        <v>964</v>
      </c>
    </row>
    <row r="777" spans="1:11" x14ac:dyDescent="0.25">
      <c r="A777" s="1">
        <v>776</v>
      </c>
      <c r="B777" s="1">
        <v>11</v>
      </c>
      <c r="C777" s="2" t="s">
        <v>1797</v>
      </c>
      <c r="D777" s="262" t="s">
        <v>812</v>
      </c>
      <c r="E777" s="2" t="s">
        <v>1815</v>
      </c>
      <c r="F777" s="2" t="s">
        <v>953</v>
      </c>
      <c r="G777" s="1" t="s">
        <v>980</v>
      </c>
      <c r="H777" s="2">
        <v>10</v>
      </c>
      <c r="I777" s="259">
        <v>15707</v>
      </c>
      <c r="J777" s="2">
        <v>3</v>
      </c>
      <c r="K777" s="2" t="s">
        <v>1029</v>
      </c>
    </row>
    <row r="778" spans="1:11" x14ac:dyDescent="0.25">
      <c r="A778" s="1">
        <v>777</v>
      </c>
      <c r="B778" s="1">
        <v>11</v>
      </c>
      <c r="C778" s="2" t="s">
        <v>1797</v>
      </c>
      <c r="D778" s="262" t="s">
        <v>813</v>
      </c>
      <c r="E778" s="2" t="s">
        <v>1816</v>
      </c>
      <c r="F778" s="2" t="s">
        <v>953</v>
      </c>
      <c r="G778" s="1" t="s">
        <v>958</v>
      </c>
      <c r="H778" s="2">
        <v>24</v>
      </c>
      <c r="I778" s="259">
        <v>24850</v>
      </c>
      <c r="J778" s="2">
        <v>5</v>
      </c>
      <c r="K778" s="2" t="s">
        <v>959</v>
      </c>
    </row>
    <row r="779" spans="1:11" x14ac:dyDescent="0.25">
      <c r="A779" s="1">
        <v>778</v>
      </c>
      <c r="B779" s="1">
        <v>11</v>
      </c>
      <c r="C779" s="2" t="s">
        <v>1797</v>
      </c>
      <c r="D779" s="262" t="s">
        <v>814</v>
      </c>
      <c r="E779" s="2" t="s">
        <v>1653</v>
      </c>
      <c r="F779" s="2" t="s">
        <v>953</v>
      </c>
      <c r="G779" s="1" t="s">
        <v>980</v>
      </c>
      <c r="H779" s="2">
        <v>10</v>
      </c>
      <c r="I779" s="259">
        <v>24614</v>
      </c>
      <c r="J779" s="2">
        <v>3</v>
      </c>
      <c r="K779" s="2" t="s">
        <v>1029</v>
      </c>
    </row>
    <row r="780" spans="1:11" x14ac:dyDescent="0.25">
      <c r="A780" s="1">
        <v>779</v>
      </c>
      <c r="B780" s="1">
        <v>11</v>
      </c>
      <c r="C780" s="2" t="s">
        <v>1797</v>
      </c>
      <c r="D780" s="262" t="s">
        <v>815</v>
      </c>
      <c r="E780" s="2" t="s">
        <v>1817</v>
      </c>
      <c r="F780" s="2" t="s">
        <v>953</v>
      </c>
      <c r="G780" s="1" t="s">
        <v>980</v>
      </c>
      <c r="H780" s="2">
        <v>10</v>
      </c>
      <c r="I780" s="259">
        <v>22446</v>
      </c>
      <c r="J780" s="2">
        <v>3</v>
      </c>
      <c r="K780" s="2" t="s">
        <v>1029</v>
      </c>
    </row>
    <row r="781" spans="1:11" x14ac:dyDescent="0.25">
      <c r="A781" s="1">
        <v>780</v>
      </c>
      <c r="B781" s="1">
        <v>11</v>
      </c>
      <c r="C781" s="2" t="s">
        <v>1797</v>
      </c>
      <c r="D781" s="262" t="s">
        <v>816</v>
      </c>
      <c r="E781" s="2" t="s">
        <v>1818</v>
      </c>
      <c r="F781" s="2" t="s">
        <v>953</v>
      </c>
      <c r="G781" s="1" t="s">
        <v>980</v>
      </c>
      <c r="H781" s="2">
        <v>0</v>
      </c>
      <c r="I781" s="259">
        <v>26659</v>
      </c>
      <c r="J781" s="2">
        <v>4</v>
      </c>
      <c r="K781" s="2" t="s">
        <v>1092</v>
      </c>
    </row>
    <row r="782" spans="1:11" x14ac:dyDescent="0.25">
      <c r="A782" s="1">
        <v>781</v>
      </c>
      <c r="B782" s="1">
        <v>11</v>
      </c>
      <c r="C782" s="2" t="s">
        <v>1797</v>
      </c>
      <c r="D782" s="262" t="s">
        <v>817</v>
      </c>
      <c r="E782" s="2" t="s">
        <v>1819</v>
      </c>
      <c r="F782" s="2" t="s">
        <v>953</v>
      </c>
      <c r="G782" s="1" t="s">
        <v>980</v>
      </c>
      <c r="H782" s="2">
        <v>0</v>
      </c>
      <c r="I782" s="259">
        <v>31273</v>
      </c>
      <c r="J782" s="2">
        <v>4</v>
      </c>
      <c r="K782" s="2" t="s">
        <v>1092</v>
      </c>
    </row>
    <row r="783" spans="1:11" x14ac:dyDescent="0.25">
      <c r="A783" s="1">
        <v>782</v>
      </c>
      <c r="B783" s="1">
        <v>11</v>
      </c>
      <c r="C783" s="2" t="s">
        <v>1820</v>
      </c>
      <c r="D783" s="262" t="s">
        <v>818</v>
      </c>
      <c r="E783" s="2" t="s">
        <v>1821</v>
      </c>
      <c r="F783" s="2" t="s">
        <v>986</v>
      </c>
      <c r="G783" s="1" t="s">
        <v>1013</v>
      </c>
      <c r="H783" s="2">
        <v>215</v>
      </c>
      <c r="I783" s="259">
        <v>31096</v>
      </c>
      <c r="J783" s="2">
        <v>16</v>
      </c>
      <c r="K783" s="2" t="s">
        <v>1052</v>
      </c>
    </row>
    <row r="784" spans="1:11" x14ac:dyDescent="0.25">
      <c r="A784" s="1">
        <v>783</v>
      </c>
      <c r="B784" s="1">
        <v>11</v>
      </c>
      <c r="C784" s="2" t="s">
        <v>1820</v>
      </c>
      <c r="D784" s="262" t="s">
        <v>819</v>
      </c>
      <c r="E784" s="2" t="s">
        <v>1822</v>
      </c>
      <c r="F784" s="2" t="s">
        <v>986</v>
      </c>
      <c r="G784" s="1" t="s">
        <v>987</v>
      </c>
      <c r="H784" s="2">
        <v>209</v>
      </c>
      <c r="I784" s="259">
        <v>30342</v>
      </c>
      <c r="J784" s="2">
        <v>15</v>
      </c>
      <c r="K784" s="2" t="s">
        <v>988</v>
      </c>
    </row>
    <row r="785" spans="1:11" x14ac:dyDescent="0.25">
      <c r="A785" s="1">
        <v>784</v>
      </c>
      <c r="B785" s="1">
        <v>11</v>
      </c>
      <c r="C785" s="2" t="s">
        <v>1820</v>
      </c>
      <c r="D785" s="262" t="s">
        <v>820</v>
      </c>
      <c r="E785" s="2" t="s">
        <v>1823</v>
      </c>
      <c r="F785" s="2" t="s">
        <v>953</v>
      </c>
      <c r="G785" s="1" t="s">
        <v>958</v>
      </c>
      <c r="H785" s="2">
        <v>30</v>
      </c>
      <c r="I785" s="259">
        <v>11401</v>
      </c>
      <c r="J785" s="2">
        <v>5</v>
      </c>
      <c r="K785" s="2" t="s">
        <v>959</v>
      </c>
    </row>
    <row r="786" spans="1:11" x14ac:dyDescent="0.25">
      <c r="A786" s="1">
        <v>785</v>
      </c>
      <c r="B786" s="1">
        <v>11</v>
      </c>
      <c r="C786" s="2" t="s">
        <v>1820</v>
      </c>
      <c r="D786" s="262" t="s">
        <v>821</v>
      </c>
      <c r="E786" s="2" t="s">
        <v>1824</v>
      </c>
      <c r="F786" s="2" t="s">
        <v>953</v>
      </c>
      <c r="G786" s="1" t="s">
        <v>958</v>
      </c>
      <c r="H786" s="2">
        <v>30</v>
      </c>
      <c r="I786" s="259">
        <v>11491</v>
      </c>
      <c r="J786" s="2">
        <v>5</v>
      </c>
      <c r="K786" s="2" t="s">
        <v>959</v>
      </c>
    </row>
    <row r="787" spans="1:11" x14ac:dyDescent="0.25">
      <c r="A787" s="1">
        <v>786</v>
      </c>
      <c r="B787" s="1">
        <v>11</v>
      </c>
      <c r="C787" s="2" t="s">
        <v>1820</v>
      </c>
      <c r="D787" s="262" t="s">
        <v>822</v>
      </c>
      <c r="E787" s="2" t="s">
        <v>1825</v>
      </c>
      <c r="F787" s="2" t="s">
        <v>953</v>
      </c>
      <c r="G787" s="1" t="s">
        <v>958</v>
      </c>
      <c r="H787" s="2">
        <v>30</v>
      </c>
      <c r="I787" s="259">
        <v>33289</v>
      </c>
      <c r="J787" s="2">
        <v>6</v>
      </c>
      <c r="K787" s="2" t="s">
        <v>964</v>
      </c>
    </row>
    <row r="788" spans="1:11" x14ac:dyDescent="0.25">
      <c r="A788" s="1">
        <v>787</v>
      </c>
      <c r="B788" s="1">
        <v>11</v>
      </c>
      <c r="C788" s="2" t="s">
        <v>1820</v>
      </c>
      <c r="D788" s="262" t="s">
        <v>823</v>
      </c>
      <c r="E788" s="2" t="s">
        <v>1223</v>
      </c>
      <c r="F788" s="2" t="s">
        <v>953</v>
      </c>
      <c r="G788" s="1" t="s">
        <v>980</v>
      </c>
      <c r="H788" s="2">
        <v>10</v>
      </c>
      <c r="I788" s="259">
        <v>8117</v>
      </c>
      <c r="J788" s="2">
        <v>2</v>
      </c>
      <c r="K788" s="2" t="s">
        <v>981</v>
      </c>
    </row>
    <row r="789" spans="1:11" x14ac:dyDescent="0.25">
      <c r="A789" s="1">
        <v>788</v>
      </c>
      <c r="B789" s="1">
        <v>11</v>
      </c>
      <c r="C789" s="2" t="s">
        <v>1820</v>
      </c>
      <c r="D789" s="262" t="s">
        <v>824</v>
      </c>
      <c r="E789" s="2" t="s">
        <v>1826</v>
      </c>
      <c r="F789" s="2" t="s">
        <v>953</v>
      </c>
      <c r="G789" s="1" t="s">
        <v>958</v>
      </c>
      <c r="H789" s="2">
        <v>30</v>
      </c>
      <c r="I789" s="259">
        <v>22822</v>
      </c>
      <c r="J789" s="2">
        <v>5</v>
      </c>
      <c r="K789" s="2" t="s">
        <v>959</v>
      </c>
    </row>
    <row r="790" spans="1:11" x14ac:dyDescent="0.25">
      <c r="A790" s="1">
        <v>789</v>
      </c>
      <c r="B790" s="1">
        <v>11</v>
      </c>
      <c r="C790" s="2" t="s">
        <v>1820</v>
      </c>
      <c r="D790" s="262" t="s">
        <v>825</v>
      </c>
      <c r="E790" s="2" t="s">
        <v>1827</v>
      </c>
      <c r="F790" s="2" t="s">
        <v>953</v>
      </c>
      <c r="G790" s="1" t="s">
        <v>958</v>
      </c>
      <c r="H790" s="2">
        <v>30</v>
      </c>
      <c r="I790" s="259">
        <v>20671</v>
      </c>
      <c r="J790" s="2">
        <v>5</v>
      </c>
      <c r="K790" s="2" t="s">
        <v>959</v>
      </c>
    </row>
    <row r="791" spans="1:11" x14ac:dyDescent="0.25">
      <c r="A791" s="1">
        <v>790</v>
      </c>
      <c r="B791" s="1">
        <v>11</v>
      </c>
      <c r="C791" s="2" t="s">
        <v>1820</v>
      </c>
      <c r="D791" s="262" t="s">
        <v>826</v>
      </c>
      <c r="E791" s="2" t="s">
        <v>1828</v>
      </c>
      <c r="F791" s="2" t="s">
        <v>953</v>
      </c>
      <c r="G791" s="1" t="s">
        <v>958</v>
      </c>
      <c r="H791" s="2">
        <v>30</v>
      </c>
      <c r="I791" s="259">
        <v>36227</v>
      </c>
      <c r="J791" s="2">
        <v>6</v>
      </c>
      <c r="K791" s="2" t="s">
        <v>964</v>
      </c>
    </row>
    <row r="792" spans="1:11" x14ac:dyDescent="0.25">
      <c r="A792" s="1">
        <v>791</v>
      </c>
      <c r="B792" s="1">
        <v>11</v>
      </c>
      <c r="C792" s="2" t="s">
        <v>1829</v>
      </c>
      <c r="D792" s="262" t="s">
        <v>827</v>
      </c>
      <c r="E792" s="2" t="s">
        <v>1830</v>
      </c>
      <c r="F792" s="2" t="s">
        <v>949</v>
      </c>
      <c r="G792" s="1" t="s">
        <v>950</v>
      </c>
      <c r="H792" s="2">
        <v>551</v>
      </c>
      <c r="I792" s="259">
        <v>145352</v>
      </c>
      <c r="J792" s="2">
        <v>18</v>
      </c>
      <c r="K792" s="2" t="s">
        <v>984</v>
      </c>
    </row>
    <row r="793" spans="1:11" x14ac:dyDescent="0.25">
      <c r="A793" s="1">
        <v>792</v>
      </c>
      <c r="B793" s="1">
        <v>11</v>
      </c>
      <c r="C793" s="2" t="s">
        <v>1829</v>
      </c>
      <c r="D793" s="262" t="s">
        <v>828</v>
      </c>
      <c r="E793" s="2" t="s">
        <v>1831</v>
      </c>
      <c r="F793" s="2" t="s">
        <v>953</v>
      </c>
      <c r="G793" s="1" t="s">
        <v>961</v>
      </c>
      <c r="H793" s="2">
        <v>60</v>
      </c>
      <c r="I793" s="259">
        <v>37683</v>
      </c>
      <c r="J793" s="2">
        <v>12</v>
      </c>
      <c r="K793" s="2" t="s">
        <v>966</v>
      </c>
    </row>
    <row r="794" spans="1:11" x14ac:dyDescent="0.25">
      <c r="A794" s="1">
        <v>793</v>
      </c>
      <c r="B794" s="1">
        <v>11</v>
      </c>
      <c r="C794" s="2" t="s">
        <v>1829</v>
      </c>
      <c r="D794" s="262" t="s">
        <v>829</v>
      </c>
      <c r="E794" s="2" t="s">
        <v>1832</v>
      </c>
      <c r="F794" s="2" t="s">
        <v>953</v>
      </c>
      <c r="G794" s="1" t="s">
        <v>954</v>
      </c>
      <c r="H794" s="2">
        <v>75</v>
      </c>
      <c r="I794" s="259">
        <v>66266</v>
      </c>
      <c r="J794" s="2">
        <v>10</v>
      </c>
      <c r="K794" s="2" t="s">
        <v>955</v>
      </c>
    </row>
    <row r="795" spans="1:11" x14ac:dyDescent="0.25">
      <c r="A795" s="1">
        <v>794</v>
      </c>
      <c r="B795" s="1">
        <v>11</v>
      </c>
      <c r="C795" s="2" t="s">
        <v>1833</v>
      </c>
      <c r="D795" s="262" t="s">
        <v>830</v>
      </c>
      <c r="E795" s="2" t="s">
        <v>1834</v>
      </c>
      <c r="F795" s="2" t="s">
        <v>986</v>
      </c>
      <c r="G795" s="1" t="s">
        <v>1013</v>
      </c>
      <c r="H795" s="2">
        <v>300</v>
      </c>
      <c r="I795" s="259">
        <v>61206</v>
      </c>
      <c r="J795" s="2">
        <v>16</v>
      </c>
      <c r="K795" s="2" t="s">
        <v>1052</v>
      </c>
    </row>
    <row r="796" spans="1:11" x14ac:dyDescent="0.25">
      <c r="A796" s="1">
        <v>795</v>
      </c>
      <c r="B796" s="1">
        <v>11</v>
      </c>
      <c r="C796" s="2" t="s">
        <v>1833</v>
      </c>
      <c r="D796" s="262" t="s">
        <v>831</v>
      </c>
      <c r="E796" s="2" t="s">
        <v>1835</v>
      </c>
      <c r="F796" s="2" t="s">
        <v>953</v>
      </c>
      <c r="G796" s="1" t="s">
        <v>980</v>
      </c>
      <c r="H796" s="2">
        <v>12</v>
      </c>
      <c r="I796" s="259">
        <v>10905</v>
      </c>
      <c r="J796" s="2">
        <v>2</v>
      </c>
      <c r="K796" s="2" t="s">
        <v>981</v>
      </c>
    </row>
    <row r="797" spans="1:11" x14ac:dyDescent="0.25">
      <c r="A797" s="1">
        <v>796</v>
      </c>
      <c r="B797" s="1">
        <v>11</v>
      </c>
      <c r="C797" s="2" t="s">
        <v>1833</v>
      </c>
      <c r="D797" s="262" t="s">
        <v>832</v>
      </c>
      <c r="E797" s="2" t="s">
        <v>1836</v>
      </c>
      <c r="F797" s="2" t="s">
        <v>953</v>
      </c>
      <c r="G797" s="1" t="s">
        <v>958</v>
      </c>
      <c r="H797" s="2">
        <v>30</v>
      </c>
      <c r="I797" s="259">
        <v>17460</v>
      </c>
      <c r="J797" s="2">
        <v>5</v>
      </c>
      <c r="K797" s="2" t="s">
        <v>959</v>
      </c>
    </row>
    <row r="798" spans="1:11" x14ac:dyDescent="0.25">
      <c r="A798" s="1">
        <v>797</v>
      </c>
      <c r="B798" s="1">
        <v>11</v>
      </c>
      <c r="C798" s="2" t="s">
        <v>1833</v>
      </c>
      <c r="D798" s="262" t="s">
        <v>833</v>
      </c>
      <c r="E798" s="2" t="s">
        <v>1837</v>
      </c>
      <c r="F798" s="2" t="s">
        <v>953</v>
      </c>
      <c r="G798" s="1" t="s">
        <v>958</v>
      </c>
      <c r="H798" s="2">
        <v>48</v>
      </c>
      <c r="I798" s="259">
        <v>36747</v>
      </c>
      <c r="J798" s="2">
        <v>6</v>
      </c>
      <c r="K798" s="2" t="s">
        <v>964</v>
      </c>
    </row>
    <row r="799" spans="1:11" x14ac:dyDescent="0.25">
      <c r="A799" s="1">
        <v>798</v>
      </c>
      <c r="B799" s="1">
        <v>11</v>
      </c>
      <c r="C799" s="2" t="s">
        <v>1833</v>
      </c>
      <c r="D799" s="262" t="s">
        <v>834</v>
      </c>
      <c r="E799" s="2" t="s">
        <v>1838</v>
      </c>
      <c r="F799" s="2" t="s">
        <v>953</v>
      </c>
      <c r="G799" s="1" t="s">
        <v>980</v>
      </c>
      <c r="H799" s="2">
        <v>24</v>
      </c>
      <c r="I799" s="259">
        <v>11230</v>
      </c>
      <c r="J799" s="2">
        <v>2</v>
      </c>
      <c r="K799" s="2" t="s">
        <v>981</v>
      </c>
    </row>
    <row r="800" spans="1:11" x14ac:dyDescent="0.25">
      <c r="A800" s="1">
        <v>799</v>
      </c>
      <c r="B800" s="1">
        <v>11</v>
      </c>
      <c r="C800" s="2" t="s">
        <v>1839</v>
      </c>
      <c r="D800" s="262" t="s">
        <v>835</v>
      </c>
      <c r="E800" s="2" t="s">
        <v>1840</v>
      </c>
      <c r="F800" s="2" t="s">
        <v>949</v>
      </c>
      <c r="G800" s="1" t="s">
        <v>950</v>
      </c>
      <c r="H800" s="2">
        <v>748</v>
      </c>
      <c r="I800" s="259">
        <v>135607</v>
      </c>
      <c r="J800" s="2">
        <v>19</v>
      </c>
      <c r="K800" s="2" t="s">
        <v>951</v>
      </c>
    </row>
    <row r="801" spans="1:11" x14ac:dyDescent="0.25">
      <c r="A801" s="1">
        <v>800</v>
      </c>
      <c r="B801" s="1">
        <v>11</v>
      </c>
      <c r="C801" s="2" t="s">
        <v>1839</v>
      </c>
      <c r="D801" s="262" t="s">
        <v>836</v>
      </c>
      <c r="E801" s="2" t="s">
        <v>1841</v>
      </c>
      <c r="F801" s="2" t="s">
        <v>986</v>
      </c>
      <c r="G801" s="1" t="s">
        <v>987</v>
      </c>
      <c r="H801" s="2">
        <v>126</v>
      </c>
      <c r="I801" s="259">
        <v>60192</v>
      </c>
      <c r="J801" s="2">
        <v>14</v>
      </c>
      <c r="K801" s="2" t="s">
        <v>1220</v>
      </c>
    </row>
    <row r="802" spans="1:11" x14ac:dyDescent="0.25">
      <c r="A802" s="1">
        <v>801</v>
      </c>
      <c r="B802" s="1">
        <v>11</v>
      </c>
      <c r="C802" s="2" t="s">
        <v>1839</v>
      </c>
      <c r="D802" s="262" t="s">
        <v>837</v>
      </c>
      <c r="E802" s="2" t="s">
        <v>1842</v>
      </c>
      <c r="F802" s="2" t="s">
        <v>953</v>
      </c>
      <c r="G802" s="1" t="s">
        <v>961</v>
      </c>
      <c r="H802" s="2">
        <v>118</v>
      </c>
      <c r="I802" s="259">
        <v>85446</v>
      </c>
      <c r="J802" s="2">
        <v>13</v>
      </c>
      <c r="K802" s="2" t="s">
        <v>962</v>
      </c>
    </row>
    <row r="803" spans="1:11" x14ac:dyDescent="0.25">
      <c r="A803" s="1">
        <v>802</v>
      </c>
      <c r="B803" s="1">
        <v>11</v>
      </c>
      <c r="C803" s="2" t="s">
        <v>1839</v>
      </c>
      <c r="D803" s="262" t="s">
        <v>838</v>
      </c>
      <c r="E803" s="2" t="s">
        <v>1843</v>
      </c>
      <c r="F803" s="2" t="s">
        <v>953</v>
      </c>
      <c r="G803" s="1" t="s">
        <v>958</v>
      </c>
      <c r="H803" s="2">
        <v>30</v>
      </c>
      <c r="I803" s="259">
        <v>29498</v>
      </c>
      <c r="J803" s="2">
        <v>5</v>
      </c>
      <c r="K803" s="2" t="s">
        <v>959</v>
      </c>
    </row>
    <row r="804" spans="1:11" x14ac:dyDescent="0.25">
      <c r="A804" s="1">
        <v>803</v>
      </c>
      <c r="B804" s="1">
        <v>11</v>
      </c>
      <c r="C804" s="2" t="s">
        <v>1839</v>
      </c>
      <c r="D804" s="262" t="s">
        <v>839</v>
      </c>
      <c r="E804" s="2" t="s">
        <v>1844</v>
      </c>
      <c r="F804" s="2" t="s">
        <v>953</v>
      </c>
      <c r="G804" s="1" t="s">
        <v>958</v>
      </c>
      <c r="H804" s="2">
        <v>33</v>
      </c>
      <c r="I804" s="259">
        <v>12238</v>
      </c>
      <c r="J804" s="2">
        <v>5</v>
      </c>
      <c r="K804" s="2" t="s">
        <v>959</v>
      </c>
    </row>
    <row r="805" spans="1:11" x14ac:dyDescent="0.25">
      <c r="A805" s="1">
        <v>804</v>
      </c>
      <c r="B805" s="1">
        <v>11</v>
      </c>
      <c r="C805" s="2" t="s">
        <v>1839</v>
      </c>
      <c r="D805" s="262" t="s">
        <v>840</v>
      </c>
      <c r="E805" s="2" t="s">
        <v>1845</v>
      </c>
      <c r="F805" s="2" t="s">
        <v>953</v>
      </c>
      <c r="G805" s="1" t="s">
        <v>961</v>
      </c>
      <c r="H805" s="2">
        <v>70</v>
      </c>
      <c r="I805" s="259">
        <v>42394</v>
      </c>
      <c r="J805" s="2">
        <v>12</v>
      </c>
      <c r="K805" s="2" t="s">
        <v>966</v>
      </c>
    </row>
    <row r="806" spans="1:11" x14ac:dyDescent="0.25">
      <c r="A806" s="1">
        <v>805</v>
      </c>
      <c r="B806" s="1">
        <v>11</v>
      </c>
      <c r="C806" s="2" t="s">
        <v>1839</v>
      </c>
      <c r="D806" s="262" t="s">
        <v>841</v>
      </c>
      <c r="E806" s="2" t="s">
        <v>1846</v>
      </c>
      <c r="F806" s="2" t="s">
        <v>953</v>
      </c>
      <c r="G806" s="1" t="s">
        <v>958</v>
      </c>
      <c r="H806" s="2">
        <v>30</v>
      </c>
      <c r="I806" s="259">
        <v>45465</v>
      </c>
      <c r="J806" s="2">
        <v>6</v>
      </c>
      <c r="K806" s="2" t="s">
        <v>964</v>
      </c>
    </row>
    <row r="807" spans="1:11" x14ac:dyDescent="0.25">
      <c r="A807" s="1">
        <v>806</v>
      </c>
      <c r="B807" s="1">
        <v>11</v>
      </c>
      <c r="C807" s="2" t="s">
        <v>1839</v>
      </c>
      <c r="D807" s="262" t="s">
        <v>842</v>
      </c>
      <c r="E807" s="2" t="s">
        <v>1847</v>
      </c>
      <c r="F807" s="2" t="s">
        <v>953</v>
      </c>
      <c r="G807" s="1" t="s">
        <v>958</v>
      </c>
      <c r="H807" s="2">
        <v>30</v>
      </c>
      <c r="I807" s="259">
        <v>35919</v>
      </c>
      <c r="J807" s="2">
        <v>6</v>
      </c>
      <c r="K807" s="2" t="s">
        <v>964</v>
      </c>
    </row>
    <row r="808" spans="1:11" x14ac:dyDescent="0.25">
      <c r="A808" s="1">
        <v>807</v>
      </c>
      <c r="B808" s="1">
        <v>11</v>
      </c>
      <c r="C808" s="2" t="s">
        <v>1839</v>
      </c>
      <c r="D808" s="262" t="s">
        <v>843</v>
      </c>
      <c r="E808" s="2" t="s">
        <v>1848</v>
      </c>
      <c r="F808" s="2" t="s">
        <v>953</v>
      </c>
      <c r="G808" s="1" t="s">
        <v>980</v>
      </c>
      <c r="H808" s="2">
        <v>38</v>
      </c>
      <c r="I808" s="259">
        <v>14492</v>
      </c>
      <c r="J808" s="2">
        <v>2</v>
      </c>
      <c r="K808" s="2" t="s">
        <v>981</v>
      </c>
    </row>
    <row r="809" spans="1:11" x14ac:dyDescent="0.25">
      <c r="A809" s="1">
        <v>808</v>
      </c>
      <c r="B809" s="1">
        <v>11</v>
      </c>
      <c r="C809" s="2" t="s">
        <v>1839</v>
      </c>
      <c r="D809" s="262" t="s">
        <v>844</v>
      </c>
      <c r="E809" s="2" t="s">
        <v>1849</v>
      </c>
      <c r="F809" s="2" t="s">
        <v>953</v>
      </c>
      <c r="G809" s="1" t="s">
        <v>958</v>
      </c>
      <c r="H809" s="2">
        <v>46</v>
      </c>
      <c r="I809" s="259">
        <v>32615</v>
      </c>
      <c r="J809" s="2">
        <v>6</v>
      </c>
      <c r="K809" s="2" t="s">
        <v>964</v>
      </c>
    </row>
    <row r="810" spans="1:11" x14ac:dyDescent="0.25">
      <c r="A810" s="1">
        <v>809</v>
      </c>
      <c r="B810" s="1">
        <v>11</v>
      </c>
      <c r="C810" s="2" t="s">
        <v>1839</v>
      </c>
      <c r="D810" s="262" t="s">
        <v>845</v>
      </c>
      <c r="E810" s="2" t="s">
        <v>1850</v>
      </c>
      <c r="F810" s="2" t="s">
        <v>953</v>
      </c>
      <c r="G810" s="1" t="s">
        <v>958</v>
      </c>
      <c r="H810" s="2">
        <v>28</v>
      </c>
      <c r="I810" s="259">
        <v>26765</v>
      </c>
      <c r="J810" s="2">
        <v>5</v>
      </c>
      <c r="K810" s="2" t="s">
        <v>959</v>
      </c>
    </row>
    <row r="811" spans="1:11" x14ac:dyDescent="0.25">
      <c r="A811" s="1">
        <v>810</v>
      </c>
      <c r="B811" s="1">
        <v>11</v>
      </c>
      <c r="C811" s="2" t="s">
        <v>1839</v>
      </c>
      <c r="D811" s="262" t="s">
        <v>846</v>
      </c>
      <c r="E811" s="2" t="s">
        <v>1851</v>
      </c>
      <c r="F811" s="2" t="s">
        <v>953</v>
      </c>
      <c r="G811" s="1" t="s">
        <v>961</v>
      </c>
      <c r="H811" s="2">
        <v>65</v>
      </c>
      <c r="I811" s="259">
        <v>58824</v>
      </c>
      <c r="J811" s="2">
        <v>12</v>
      </c>
      <c r="K811" s="2" t="s">
        <v>966</v>
      </c>
    </row>
    <row r="812" spans="1:11" x14ac:dyDescent="0.25">
      <c r="A812" s="1">
        <v>811</v>
      </c>
      <c r="B812" s="1">
        <v>11</v>
      </c>
      <c r="C812" s="2" t="s">
        <v>1839</v>
      </c>
      <c r="D812" s="262" t="s">
        <v>847</v>
      </c>
      <c r="E812" s="2" t="s">
        <v>1852</v>
      </c>
      <c r="F812" s="2" t="s">
        <v>953</v>
      </c>
      <c r="G812" s="1" t="s">
        <v>958</v>
      </c>
      <c r="H812" s="2">
        <v>30</v>
      </c>
      <c r="I812" s="259">
        <v>20322</v>
      </c>
      <c r="J812" s="2">
        <v>5</v>
      </c>
      <c r="K812" s="2" t="s">
        <v>959</v>
      </c>
    </row>
    <row r="813" spans="1:11" x14ac:dyDescent="0.25">
      <c r="A813" s="1">
        <v>812</v>
      </c>
      <c r="B813" s="1">
        <v>11</v>
      </c>
      <c r="C813" s="2" t="s">
        <v>1839</v>
      </c>
      <c r="D813" s="262" t="s">
        <v>848</v>
      </c>
      <c r="E813" s="2" t="s">
        <v>1853</v>
      </c>
      <c r="F813" s="2" t="s">
        <v>953</v>
      </c>
      <c r="G813" s="1" t="s">
        <v>958</v>
      </c>
      <c r="H813" s="2">
        <v>42</v>
      </c>
      <c r="I813" s="259">
        <v>43766</v>
      </c>
      <c r="J813" s="2">
        <v>6</v>
      </c>
      <c r="K813" s="2" t="s">
        <v>964</v>
      </c>
    </row>
    <row r="814" spans="1:11" x14ac:dyDescent="0.25">
      <c r="A814" s="1">
        <v>813</v>
      </c>
      <c r="B814" s="1">
        <v>11</v>
      </c>
      <c r="C814" s="2" t="s">
        <v>1839</v>
      </c>
      <c r="D814" s="262" t="s">
        <v>849</v>
      </c>
      <c r="E814" s="2" t="s">
        <v>1854</v>
      </c>
      <c r="F814" s="2" t="s">
        <v>953</v>
      </c>
      <c r="G814" s="1" t="s">
        <v>958</v>
      </c>
      <c r="H814" s="2">
        <v>60</v>
      </c>
      <c r="I814" s="259">
        <v>56796</v>
      </c>
      <c r="J814" s="2">
        <v>6</v>
      </c>
      <c r="K814" s="2" t="s">
        <v>964</v>
      </c>
    </row>
    <row r="815" spans="1:11" x14ac:dyDescent="0.25">
      <c r="A815" s="1">
        <v>814</v>
      </c>
      <c r="B815" s="1">
        <v>11</v>
      </c>
      <c r="C815" s="2" t="s">
        <v>1839</v>
      </c>
      <c r="D815" s="262" t="s">
        <v>850</v>
      </c>
      <c r="E815" s="2" t="s">
        <v>1855</v>
      </c>
      <c r="F815" s="2" t="s">
        <v>953</v>
      </c>
      <c r="G815" s="1" t="s">
        <v>958</v>
      </c>
      <c r="H815" s="2">
        <v>83</v>
      </c>
      <c r="I815" s="259">
        <v>36779</v>
      </c>
      <c r="J815" s="2">
        <v>6</v>
      </c>
      <c r="K815" s="2" t="s">
        <v>964</v>
      </c>
    </row>
    <row r="816" spans="1:11" x14ac:dyDescent="0.25">
      <c r="A816" s="1">
        <v>815</v>
      </c>
      <c r="B816" s="1">
        <v>11</v>
      </c>
      <c r="C816" s="2" t="s">
        <v>1839</v>
      </c>
      <c r="D816" s="262" t="s">
        <v>851</v>
      </c>
      <c r="E816" s="2" t="s">
        <v>1856</v>
      </c>
      <c r="F816" s="2" t="s">
        <v>953</v>
      </c>
      <c r="G816" s="1" t="s">
        <v>958</v>
      </c>
      <c r="H816" s="2">
        <v>37</v>
      </c>
      <c r="I816" s="259">
        <v>24332</v>
      </c>
      <c r="J816" s="2">
        <v>5</v>
      </c>
      <c r="K816" s="2" t="s">
        <v>959</v>
      </c>
    </row>
    <row r="817" spans="1:11" x14ac:dyDescent="0.25">
      <c r="A817" s="1">
        <v>816</v>
      </c>
      <c r="B817" s="1">
        <v>11</v>
      </c>
      <c r="C817" s="2" t="s">
        <v>1839</v>
      </c>
      <c r="D817" s="262" t="s">
        <v>852</v>
      </c>
      <c r="E817" s="2" t="s">
        <v>1857</v>
      </c>
      <c r="F817" s="2" t="s">
        <v>953</v>
      </c>
      <c r="G817" s="1" t="s">
        <v>961</v>
      </c>
      <c r="H817" s="2">
        <v>110</v>
      </c>
      <c r="I817" s="259">
        <v>51690</v>
      </c>
      <c r="J817" s="2">
        <v>13</v>
      </c>
      <c r="K817" s="2" t="s">
        <v>962</v>
      </c>
    </row>
    <row r="818" spans="1:11" x14ac:dyDescent="0.25">
      <c r="A818" s="1">
        <v>817</v>
      </c>
      <c r="B818" s="1">
        <v>11</v>
      </c>
      <c r="C818" s="2" t="s">
        <v>1839</v>
      </c>
      <c r="D818" s="262" t="s">
        <v>853</v>
      </c>
      <c r="E818" s="2" t="s">
        <v>1858</v>
      </c>
      <c r="F818" s="2" t="s">
        <v>953</v>
      </c>
      <c r="G818" s="1" t="s">
        <v>958</v>
      </c>
      <c r="H818" s="2">
        <v>30</v>
      </c>
      <c r="I818" s="259">
        <v>13736</v>
      </c>
      <c r="J818" s="2">
        <v>5</v>
      </c>
      <c r="K818" s="2" t="s">
        <v>959</v>
      </c>
    </row>
    <row r="819" spans="1:11" x14ac:dyDescent="0.25">
      <c r="A819" s="1">
        <v>818</v>
      </c>
      <c r="B819" s="1">
        <v>11</v>
      </c>
      <c r="C819" s="2" t="s">
        <v>1839</v>
      </c>
      <c r="D819" s="262" t="s">
        <v>854</v>
      </c>
      <c r="E819" s="2" t="s">
        <v>1859</v>
      </c>
      <c r="F819" s="2" t="s">
        <v>953</v>
      </c>
      <c r="G819" s="1" t="s">
        <v>961</v>
      </c>
      <c r="H819" s="2">
        <v>73</v>
      </c>
      <c r="I819" s="259">
        <v>32797</v>
      </c>
      <c r="J819" s="2">
        <v>12</v>
      </c>
      <c r="K819" s="2" t="s">
        <v>966</v>
      </c>
    </row>
    <row r="820" spans="1:11" x14ac:dyDescent="0.25">
      <c r="A820" s="1">
        <v>819</v>
      </c>
      <c r="B820" s="1">
        <v>12</v>
      </c>
      <c r="C820" s="2" t="s">
        <v>1860</v>
      </c>
      <c r="D820" s="262" t="s">
        <v>855</v>
      </c>
      <c r="E820" s="2" t="s">
        <v>1861</v>
      </c>
      <c r="F820" s="2" t="s">
        <v>949</v>
      </c>
      <c r="G820" s="1" t="s">
        <v>950</v>
      </c>
      <c r="H820" s="2">
        <v>555</v>
      </c>
      <c r="I820" s="259">
        <v>119352</v>
      </c>
      <c r="J820" s="2">
        <v>18</v>
      </c>
      <c r="K820" s="2" t="s">
        <v>984</v>
      </c>
    </row>
    <row r="821" spans="1:11" x14ac:dyDescent="0.25">
      <c r="A821" s="1">
        <v>820</v>
      </c>
      <c r="B821" s="1">
        <v>12</v>
      </c>
      <c r="C821" s="2" t="s">
        <v>1860</v>
      </c>
      <c r="D821" s="262" t="s">
        <v>856</v>
      </c>
      <c r="E821" s="2" t="s">
        <v>1862</v>
      </c>
      <c r="F821" s="2" t="s">
        <v>953</v>
      </c>
      <c r="G821" s="1" t="s">
        <v>954</v>
      </c>
      <c r="H821" s="2">
        <v>60</v>
      </c>
      <c r="I821" s="259">
        <v>67725</v>
      </c>
      <c r="J821" s="2">
        <v>10</v>
      </c>
      <c r="K821" s="2" t="s">
        <v>955</v>
      </c>
    </row>
    <row r="822" spans="1:11" x14ac:dyDescent="0.25">
      <c r="A822" s="1">
        <v>821</v>
      </c>
      <c r="B822" s="1">
        <v>12</v>
      </c>
      <c r="C822" s="2" t="s">
        <v>1860</v>
      </c>
      <c r="D822" s="262" t="s">
        <v>857</v>
      </c>
      <c r="E822" s="2" t="s">
        <v>1863</v>
      </c>
      <c r="F822" s="2" t="s">
        <v>953</v>
      </c>
      <c r="G822" s="1" t="s">
        <v>954</v>
      </c>
      <c r="H822" s="2">
        <v>60</v>
      </c>
      <c r="I822" s="259">
        <v>49940</v>
      </c>
      <c r="J822" s="2">
        <v>9</v>
      </c>
      <c r="K822" s="2" t="s">
        <v>977</v>
      </c>
    </row>
    <row r="823" spans="1:11" x14ac:dyDescent="0.25">
      <c r="A823" s="1">
        <v>822</v>
      </c>
      <c r="B823" s="1">
        <v>12</v>
      </c>
      <c r="C823" s="2" t="s">
        <v>1860</v>
      </c>
      <c r="D823" s="262" t="s">
        <v>858</v>
      </c>
      <c r="E823" s="2" t="s">
        <v>1864</v>
      </c>
      <c r="F823" s="2" t="s">
        <v>953</v>
      </c>
      <c r="G823" s="1" t="s">
        <v>958</v>
      </c>
      <c r="H823" s="2">
        <v>30</v>
      </c>
      <c r="I823" s="259">
        <v>53076</v>
      </c>
      <c r="J823" s="2">
        <v>6</v>
      </c>
      <c r="K823" s="2" t="s">
        <v>964</v>
      </c>
    </row>
    <row r="824" spans="1:11" x14ac:dyDescent="0.25">
      <c r="A824" s="1">
        <v>823</v>
      </c>
      <c r="B824" s="1">
        <v>12</v>
      </c>
      <c r="C824" s="2" t="s">
        <v>1860</v>
      </c>
      <c r="D824" s="262" t="s">
        <v>859</v>
      </c>
      <c r="E824" s="2" t="s">
        <v>1865</v>
      </c>
      <c r="F824" s="2" t="s">
        <v>953</v>
      </c>
      <c r="G824" s="1" t="s">
        <v>958</v>
      </c>
      <c r="H824" s="2">
        <v>60</v>
      </c>
      <c r="I824" s="259">
        <v>33306</v>
      </c>
      <c r="J824" s="2">
        <v>6</v>
      </c>
      <c r="K824" s="2" t="s">
        <v>964</v>
      </c>
    </row>
    <row r="825" spans="1:11" x14ac:dyDescent="0.25">
      <c r="A825" s="1">
        <v>824</v>
      </c>
      <c r="B825" s="1">
        <v>12</v>
      </c>
      <c r="C825" s="2" t="s">
        <v>1860</v>
      </c>
      <c r="D825" s="262" t="s">
        <v>860</v>
      </c>
      <c r="E825" s="2" t="s">
        <v>1866</v>
      </c>
      <c r="F825" s="2" t="s">
        <v>953</v>
      </c>
      <c r="G825" s="1" t="s">
        <v>961</v>
      </c>
      <c r="H825" s="2">
        <v>90</v>
      </c>
      <c r="I825" s="259">
        <v>73884</v>
      </c>
      <c r="J825" s="2">
        <v>12</v>
      </c>
      <c r="K825" s="2" t="s">
        <v>966</v>
      </c>
    </row>
    <row r="826" spans="1:11" x14ac:dyDescent="0.25">
      <c r="A826" s="1">
        <v>825</v>
      </c>
      <c r="B826" s="1">
        <v>12</v>
      </c>
      <c r="C826" s="2" t="s">
        <v>1860</v>
      </c>
      <c r="D826" s="262" t="s">
        <v>861</v>
      </c>
      <c r="E826" s="2" t="s">
        <v>1867</v>
      </c>
      <c r="F826" s="2" t="s">
        <v>953</v>
      </c>
      <c r="G826" s="1" t="s">
        <v>958</v>
      </c>
      <c r="H826" s="2">
        <v>30</v>
      </c>
      <c r="I826" s="259">
        <v>35124</v>
      </c>
      <c r="J826" s="2">
        <v>6</v>
      </c>
      <c r="K826" s="2" t="s">
        <v>964</v>
      </c>
    </row>
    <row r="827" spans="1:11" x14ac:dyDescent="0.25">
      <c r="A827" s="1">
        <v>826</v>
      </c>
      <c r="B827" s="1">
        <v>12</v>
      </c>
      <c r="C827" s="2" t="s">
        <v>1860</v>
      </c>
      <c r="D827" s="262" t="s">
        <v>862</v>
      </c>
      <c r="E827" s="2" t="s">
        <v>1868</v>
      </c>
      <c r="F827" s="2" t="s">
        <v>953</v>
      </c>
      <c r="G827" s="1" t="s">
        <v>958</v>
      </c>
      <c r="H827" s="2">
        <v>60</v>
      </c>
      <c r="I827" s="259">
        <v>33469</v>
      </c>
      <c r="J827" s="2">
        <v>6</v>
      </c>
      <c r="K827" s="2" t="s">
        <v>964</v>
      </c>
    </row>
    <row r="828" spans="1:11" x14ac:dyDescent="0.25">
      <c r="A828" s="1">
        <v>827</v>
      </c>
      <c r="B828" s="1">
        <v>12</v>
      </c>
      <c r="C828" s="2" t="s">
        <v>1860</v>
      </c>
      <c r="D828" s="262" t="s">
        <v>863</v>
      </c>
      <c r="E828" s="2" t="s">
        <v>1869</v>
      </c>
      <c r="F828" s="2" t="s">
        <v>953</v>
      </c>
      <c r="G828" s="1" t="s">
        <v>958</v>
      </c>
      <c r="H828" s="2">
        <v>30</v>
      </c>
      <c r="I828" s="259">
        <v>23773</v>
      </c>
      <c r="J828" s="2">
        <v>5</v>
      </c>
      <c r="K828" s="2" t="s">
        <v>959</v>
      </c>
    </row>
    <row r="829" spans="1:11" x14ac:dyDescent="0.25">
      <c r="A829" s="1">
        <v>828</v>
      </c>
      <c r="B829" s="1">
        <v>12</v>
      </c>
      <c r="C829" s="2" t="s">
        <v>1860</v>
      </c>
      <c r="D829" s="262" t="s">
        <v>864</v>
      </c>
      <c r="E829" s="2" t="s">
        <v>1870</v>
      </c>
      <c r="F829" s="2" t="s">
        <v>953</v>
      </c>
      <c r="G829" s="1" t="s">
        <v>980</v>
      </c>
      <c r="H829" s="2">
        <v>25</v>
      </c>
      <c r="I829" s="259">
        <v>12896</v>
      </c>
      <c r="J829" s="2">
        <v>2</v>
      </c>
      <c r="K829" s="2" t="s">
        <v>981</v>
      </c>
    </row>
    <row r="830" spans="1:11" x14ac:dyDescent="0.25">
      <c r="A830" s="1">
        <v>829</v>
      </c>
      <c r="B830" s="1">
        <v>12</v>
      </c>
      <c r="C830" s="2" t="s">
        <v>1871</v>
      </c>
      <c r="D830" s="262" t="s">
        <v>865</v>
      </c>
      <c r="E830" s="2" t="s">
        <v>1872</v>
      </c>
      <c r="F830" s="2" t="s">
        <v>986</v>
      </c>
      <c r="G830" s="1" t="s">
        <v>1013</v>
      </c>
      <c r="H830" s="2">
        <v>407</v>
      </c>
      <c r="I830" s="259">
        <v>97180</v>
      </c>
      <c r="J830" s="2">
        <v>17</v>
      </c>
      <c r="K830" s="2" t="s">
        <v>1014</v>
      </c>
    </row>
    <row r="831" spans="1:11" x14ac:dyDescent="0.25">
      <c r="A831" s="1">
        <v>830</v>
      </c>
      <c r="B831" s="1">
        <v>12</v>
      </c>
      <c r="C831" s="2" t="s">
        <v>1871</v>
      </c>
      <c r="D831" s="262" t="s">
        <v>866</v>
      </c>
      <c r="E831" s="2" t="s">
        <v>1873</v>
      </c>
      <c r="F831" s="2" t="s">
        <v>986</v>
      </c>
      <c r="G831" s="1" t="s">
        <v>987</v>
      </c>
      <c r="H831" s="2">
        <v>212</v>
      </c>
      <c r="I831" s="259">
        <v>69247</v>
      </c>
      <c r="J831" s="2">
        <v>15</v>
      </c>
      <c r="K831" s="2" t="s">
        <v>988</v>
      </c>
    </row>
    <row r="832" spans="1:11" x14ac:dyDescent="0.25">
      <c r="A832" s="1">
        <v>831</v>
      </c>
      <c r="B832" s="1">
        <v>12</v>
      </c>
      <c r="C832" s="2" t="s">
        <v>1871</v>
      </c>
      <c r="D832" s="262" t="s">
        <v>867</v>
      </c>
      <c r="E832" s="2" t="s">
        <v>1874</v>
      </c>
      <c r="F832" s="2" t="s">
        <v>953</v>
      </c>
      <c r="G832" s="1" t="s">
        <v>954</v>
      </c>
      <c r="H832" s="2">
        <v>110</v>
      </c>
      <c r="I832" s="259">
        <v>63063</v>
      </c>
      <c r="J832" s="2">
        <v>10</v>
      </c>
      <c r="K832" s="2" t="s">
        <v>955</v>
      </c>
    </row>
    <row r="833" spans="1:11" x14ac:dyDescent="0.25">
      <c r="A833" s="1">
        <v>832</v>
      </c>
      <c r="B833" s="1">
        <v>12</v>
      </c>
      <c r="C833" s="2" t="s">
        <v>1871</v>
      </c>
      <c r="D833" s="262" t="s">
        <v>868</v>
      </c>
      <c r="E833" s="2" t="s">
        <v>1875</v>
      </c>
      <c r="F833" s="2" t="s">
        <v>953</v>
      </c>
      <c r="G833" s="1" t="s">
        <v>958</v>
      </c>
      <c r="H833" s="2">
        <v>30</v>
      </c>
      <c r="I833" s="259">
        <v>47119</v>
      </c>
      <c r="J833" s="2">
        <v>6</v>
      </c>
      <c r="K833" s="2" t="s">
        <v>964</v>
      </c>
    </row>
    <row r="834" spans="1:11" x14ac:dyDescent="0.25">
      <c r="A834" s="1">
        <v>833</v>
      </c>
      <c r="B834" s="1">
        <v>12</v>
      </c>
      <c r="C834" s="2" t="s">
        <v>1871</v>
      </c>
      <c r="D834" s="262" t="s">
        <v>869</v>
      </c>
      <c r="E834" s="2" t="s">
        <v>1876</v>
      </c>
      <c r="F834" s="2" t="s">
        <v>953</v>
      </c>
      <c r="G834" s="1" t="s">
        <v>954</v>
      </c>
      <c r="H834" s="2">
        <v>85</v>
      </c>
      <c r="I834" s="259">
        <v>80433</v>
      </c>
      <c r="J834" s="2">
        <v>10</v>
      </c>
      <c r="K834" s="2" t="s">
        <v>955</v>
      </c>
    </row>
    <row r="835" spans="1:11" x14ac:dyDescent="0.25">
      <c r="A835" s="1">
        <v>834</v>
      </c>
      <c r="B835" s="1">
        <v>12</v>
      </c>
      <c r="C835" s="2" t="s">
        <v>1871</v>
      </c>
      <c r="D835" s="262" t="s">
        <v>870</v>
      </c>
      <c r="E835" s="2" t="s">
        <v>1877</v>
      </c>
      <c r="F835" s="2" t="s">
        <v>953</v>
      </c>
      <c r="G835" s="1" t="s">
        <v>958</v>
      </c>
      <c r="H835" s="2">
        <v>82</v>
      </c>
      <c r="I835" s="259">
        <v>63742</v>
      </c>
      <c r="J835" s="2">
        <v>7</v>
      </c>
      <c r="K835" s="2" t="s">
        <v>968</v>
      </c>
    </row>
    <row r="836" spans="1:11" x14ac:dyDescent="0.25">
      <c r="A836" s="1">
        <v>835</v>
      </c>
      <c r="B836" s="1">
        <v>12</v>
      </c>
      <c r="C836" s="2" t="s">
        <v>1871</v>
      </c>
      <c r="D836" s="262" t="s">
        <v>871</v>
      </c>
      <c r="E836" s="2" t="s">
        <v>1878</v>
      </c>
      <c r="F836" s="2" t="s">
        <v>953</v>
      </c>
      <c r="G836" s="1" t="s">
        <v>958</v>
      </c>
      <c r="H836" s="2">
        <v>42</v>
      </c>
      <c r="I836" s="259">
        <v>34595</v>
      </c>
      <c r="J836" s="2">
        <v>6</v>
      </c>
      <c r="K836" s="2" t="s">
        <v>964</v>
      </c>
    </row>
    <row r="837" spans="1:11" x14ac:dyDescent="0.25">
      <c r="A837" s="1">
        <v>836</v>
      </c>
      <c r="B837" s="1">
        <v>12</v>
      </c>
      <c r="C837" s="2" t="s">
        <v>1871</v>
      </c>
      <c r="D837" s="262" t="s">
        <v>872</v>
      </c>
      <c r="E837" s="2" t="s">
        <v>1879</v>
      </c>
      <c r="F837" s="2" t="s">
        <v>953</v>
      </c>
      <c r="G837" s="1" t="s">
        <v>958</v>
      </c>
      <c r="H837" s="2">
        <v>36</v>
      </c>
      <c r="I837" s="259">
        <v>46303</v>
      </c>
      <c r="J837" s="2">
        <v>6</v>
      </c>
      <c r="K837" s="2" t="s">
        <v>964</v>
      </c>
    </row>
    <row r="838" spans="1:11" x14ac:dyDescent="0.25">
      <c r="A838" s="1">
        <v>837</v>
      </c>
      <c r="B838" s="1">
        <v>12</v>
      </c>
      <c r="C838" s="2" t="s">
        <v>1871</v>
      </c>
      <c r="D838" s="262" t="s">
        <v>873</v>
      </c>
      <c r="E838" s="2" t="s">
        <v>1880</v>
      </c>
      <c r="F838" s="2" t="s">
        <v>953</v>
      </c>
      <c r="G838" s="1" t="s">
        <v>958</v>
      </c>
      <c r="H838" s="2">
        <v>38</v>
      </c>
      <c r="I838" s="259">
        <v>22392</v>
      </c>
      <c r="J838" s="2">
        <v>5</v>
      </c>
      <c r="K838" s="2" t="s">
        <v>959</v>
      </c>
    </row>
    <row r="839" spans="1:11" x14ac:dyDescent="0.25">
      <c r="A839" s="1">
        <v>838</v>
      </c>
      <c r="B839" s="1">
        <v>12</v>
      </c>
      <c r="C839" s="2" t="s">
        <v>1871</v>
      </c>
      <c r="D839" s="262" t="s">
        <v>874</v>
      </c>
      <c r="E839" s="2" t="s">
        <v>1881</v>
      </c>
      <c r="F839" s="2" t="s">
        <v>953</v>
      </c>
      <c r="G839" s="1" t="s">
        <v>958</v>
      </c>
      <c r="H839" s="2">
        <v>35</v>
      </c>
      <c r="I839" s="259">
        <v>49715</v>
      </c>
      <c r="J839" s="2">
        <v>6</v>
      </c>
      <c r="K839" s="2" t="s">
        <v>964</v>
      </c>
    </row>
    <row r="840" spans="1:11" x14ac:dyDescent="0.25">
      <c r="A840" s="1">
        <v>839</v>
      </c>
      <c r="B840" s="1">
        <v>12</v>
      </c>
      <c r="C840" s="2" t="s">
        <v>1871</v>
      </c>
      <c r="D840" s="262" t="s">
        <v>875</v>
      </c>
      <c r="E840" s="2" t="s">
        <v>1882</v>
      </c>
      <c r="F840" s="2" t="s">
        <v>953</v>
      </c>
      <c r="G840" s="1" t="s">
        <v>958</v>
      </c>
      <c r="H840" s="2">
        <v>37</v>
      </c>
      <c r="I840" s="259">
        <v>34499</v>
      </c>
      <c r="J840" s="2">
        <v>6</v>
      </c>
      <c r="K840" s="2" t="s">
        <v>964</v>
      </c>
    </row>
    <row r="841" spans="1:11" x14ac:dyDescent="0.25">
      <c r="A841" s="1">
        <v>840</v>
      </c>
      <c r="B841" s="1">
        <v>12</v>
      </c>
      <c r="C841" s="2" t="s">
        <v>1871</v>
      </c>
      <c r="D841" s="262" t="s">
        <v>876</v>
      </c>
      <c r="E841" s="2" t="s">
        <v>1883</v>
      </c>
      <c r="F841" s="2" t="s">
        <v>953</v>
      </c>
      <c r="G841" s="1" t="s">
        <v>958</v>
      </c>
      <c r="H841" s="2">
        <v>30</v>
      </c>
      <c r="I841" s="259">
        <v>36126</v>
      </c>
      <c r="J841" s="2">
        <v>6</v>
      </c>
      <c r="K841" s="2" t="s">
        <v>964</v>
      </c>
    </row>
    <row r="842" spans="1:11" x14ac:dyDescent="0.25">
      <c r="A842" s="1">
        <v>841</v>
      </c>
      <c r="B842" s="1">
        <v>12</v>
      </c>
      <c r="C842" s="2" t="s">
        <v>1871</v>
      </c>
      <c r="D842" s="262" t="s">
        <v>877</v>
      </c>
      <c r="E842" s="2" t="s">
        <v>1884</v>
      </c>
      <c r="F842" s="2" t="s">
        <v>953</v>
      </c>
      <c r="G842" s="1" t="s">
        <v>958</v>
      </c>
      <c r="H842" s="2">
        <v>44</v>
      </c>
      <c r="I842" s="259">
        <v>38529</v>
      </c>
      <c r="J842" s="2">
        <v>6</v>
      </c>
      <c r="K842" s="2" t="s">
        <v>964</v>
      </c>
    </row>
    <row r="843" spans="1:11" x14ac:dyDescent="0.25">
      <c r="A843" s="1">
        <v>842</v>
      </c>
      <c r="B843" s="1">
        <v>12</v>
      </c>
      <c r="C843" s="2" t="s">
        <v>1885</v>
      </c>
      <c r="D843" s="262" t="s">
        <v>878</v>
      </c>
      <c r="E843" s="2" t="s">
        <v>1886</v>
      </c>
      <c r="F843" s="2" t="s">
        <v>986</v>
      </c>
      <c r="G843" s="1" t="s">
        <v>1013</v>
      </c>
      <c r="H843" s="2">
        <v>504</v>
      </c>
      <c r="I843" s="259">
        <v>113341</v>
      </c>
      <c r="J843" s="2">
        <v>17</v>
      </c>
      <c r="K843" s="2" t="s">
        <v>1014</v>
      </c>
    </row>
    <row r="844" spans="1:11" x14ac:dyDescent="0.25">
      <c r="A844" s="1">
        <v>843</v>
      </c>
      <c r="B844" s="1">
        <v>12</v>
      </c>
      <c r="C844" s="2" t="s">
        <v>1885</v>
      </c>
      <c r="D844" s="262" t="s">
        <v>879</v>
      </c>
      <c r="E844" s="2" t="s">
        <v>1887</v>
      </c>
      <c r="F844" s="2" t="s">
        <v>953</v>
      </c>
      <c r="G844" s="1" t="s">
        <v>954</v>
      </c>
      <c r="H844" s="2">
        <v>104</v>
      </c>
      <c r="I844" s="259">
        <v>55273</v>
      </c>
      <c r="J844" s="2">
        <v>10</v>
      </c>
      <c r="K844" s="2" t="s">
        <v>955</v>
      </c>
    </row>
    <row r="845" spans="1:11" x14ac:dyDescent="0.25">
      <c r="A845" s="1">
        <v>844</v>
      </c>
      <c r="B845" s="1">
        <v>12</v>
      </c>
      <c r="C845" s="2" t="s">
        <v>1885</v>
      </c>
      <c r="D845" s="262" t="s">
        <v>880</v>
      </c>
      <c r="E845" s="2" t="s">
        <v>1888</v>
      </c>
      <c r="F845" s="2" t="s">
        <v>953</v>
      </c>
      <c r="G845" s="1" t="s">
        <v>958</v>
      </c>
      <c r="H845" s="2">
        <v>44</v>
      </c>
      <c r="I845" s="259">
        <v>64182</v>
      </c>
      <c r="J845" s="2">
        <v>7</v>
      </c>
      <c r="K845" s="2" t="s">
        <v>968</v>
      </c>
    </row>
    <row r="846" spans="1:11" x14ac:dyDescent="0.25">
      <c r="A846" s="1">
        <v>845</v>
      </c>
      <c r="B846" s="1">
        <v>12</v>
      </c>
      <c r="C846" s="2" t="s">
        <v>1885</v>
      </c>
      <c r="D846" s="262" t="s">
        <v>881</v>
      </c>
      <c r="E846" s="2" t="s">
        <v>1889</v>
      </c>
      <c r="F846" s="2" t="s">
        <v>953</v>
      </c>
      <c r="G846" s="1" t="s">
        <v>958</v>
      </c>
      <c r="H846" s="2">
        <v>30</v>
      </c>
      <c r="I846" s="259">
        <v>38919</v>
      </c>
      <c r="J846" s="2">
        <v>6</v>
      </c>
      <c r="K846" s="2" t="s">
        <v>964</v>
      </c>
    </row>
    <row r="847" spans="1:11" x14ac:dyDescent="0.25">
      <c r="A847" s="1">
        <v>846</v>
      </c>
      <c r="B847" s="1">
        <v>12</v>
      </c>
      <c r="C847" s="2" t="s">
        <v>1885</v>
      </c>
      <c r="D847" s="262" t="s">
        <v>882</v>
      </c>
      <c r="E847" s="2" t="s">
        <v>1890</v>
      </c>
      <c r="F847" s="2" t="s">
        <v>953</v>
      </c>
      <c r="G847" s="1" t="s">
        <v>958</v>
      </c>
      <c r="H847" s="2">
        <v>42</v>
      </c>
      <c r="I847" s="259">
        <v>53395</v>
      </c>
      <c r="J847" s="2">
        <v>6</v>
      </c>
      <c r="K847" s="2" t="s">
        <v>964</v>
      </c>
    </row>
    <row r="848" spans="1:11" x14ac:dyDescent="0.25">
      <c r="A848" s="1">
        <v>847</v>
      </c>
      <c r="B848" s="1">
        <v>12</v>
      </c>
      <c r="C848" s="2" t="s">
        <v>1885</v>
      </c>
      <c r="D848" s="262" t="s">
        <v>883</v>
      </c>
      <c r="E848" s="2" t="s">
        <v>1891</v>
      </c>
      <c r="F848" s="2" t="s">
        <v>953</v>
      </c>
      <c r="G848" s="1" t="s">
        <v>958</v>
      </c>
      <c r="H848" s="2">
        <v>30</v>
      </c>
      <c r="I848" s="259">
        <v>21651</v>
      </c>
      <c r="J848" s="2">
        <v>5</v>
      </c>
      <c r="K848" s="2" t="s">
        <v>959</v>
      </c>
    </row>
    <row r="849" spans="1:11" x14ac:dyDescent="0.25">
      <c r="A849" s="1">
        <v>848</v>
      </c>
      <c r="B849" s="1">
        <v>12</v>
      </c>
      <c r="C849" s="2" t="s">
        <v>1885</v>
      </c>
      <c r="D849" s="262" t="s">
        <v>884</v>
      </c>
      <c r="E849" s="2" t="s">
        <v>1892</v>
      </c>
      <c r="F849" s="2" t="s">
        <v>953</v>
      </c>
      <c r="G849" s="1" t="s">
        <v>958</v>
      </c>
      <c r="H849" s="2">
        <v>30</v>
      </c>
      <c r="I849" s="259">
        <v>10811</v>
      </c>
      <c r="J849" s="2">
        <v>5</v>
      </c>
      <c r="K849" s="2" t="s">
        <v>959</v>
      </c>
    </row>
    <row r="850" spans="1:11" x14ac:dyDescent="0.25">
      <c r="A850" s="1">
        <v>849</v>
      </c>
      <c r="B850" s="1">
        <v>12</v>
      </c>
      <c r="C850" s="2" t="s">
        <v>1885</v>
      </c>
      <c r="D850" s="262" t="s">
        <v>885</v>
      </c>
      <c r="E850" s="2" t="s">
        <v>1893</v>
      </c>
      <c r="F850" s="2" t="s">
        <v>953</v>
      </c>
      <c r="G850" s="1" t="s">
        <v>958</v>
      </c>
      <c r="H850" s="2">
        <v>62</v>
      </c>
      <c r="I850" s="259">
        <v>77036</v>
      </c>
      <c r="J850" s="2">
        <v>7</v>
      </c>
      <c r="K850" s="2" t="s">
        <v>968</v>
      </c>
    </row>
    <row r="851" spans="1:11" x14ac:dyDescent="0.25">
      <c r="A851" s="1">
        <v>850</v>
      </c>
      <c r="B851" s="1">
        <v>12</v>
      </c>
      <c r="C851" s="2" t="s">
        <v>1885</v>
      </c>
      <c r="D851" s="262" t="s">
        <v>886</v>
      </c>
      <c r="E851" s="2" t="s">
        <v>1894</v>
      </c>
      <c r="F851" s="2" t="s">
        <v>953</v>
      </c>
      <c r="G851" s="1" t="s">
        <v>958</v>
      </c>
      <c r="H851" s="2">
        <v>49</v>
      </c>
      <c r="I851" s="259">
        <v>80300</v>
      </c>
      <c r="J851" s="2">
        <v>7</v>
      </c>
      <c r="K851" s="2" t="s">
        <v>968</v>
      </c>
    </row>
    <row r="852" spans="1:11" x14ac:dyDescent="0.25">
      <c r="A852" s="1">
        <v>851</v>
      </c>
      <c r="B852" s="1">
        <v>12</v>
      </c>
      <c r="C852" s="2" t="s">
        <v>1885</v>
      </c>
      <c r="D852" s="262" t="s">
        <v>887</v>
      </c>
      <c r="E852" s="2" t="s">
        <v>1895</v>
      </c>
      <c r="F852" s="2" t="s">
        <v>953</v>
      </c>
      <c r="G852" s="1" t="s">
        <v>958</v>
      </c>
      <c r="H852" s="2">
        <v>30</v>
      </c>
      <c r="I852" s="259">
        <v>14165</v>
      </c>
      <c r="J852" s="2">
        <v>5</v>
      </c>
      <c r="K852" s="2" t="s">
        <v>959</v>
      </c>
    </row>
    <row r="853" spans="1:11" x14ac:dyDescent="0.25">
      <c r="A853" s="1">
        <v>852</v>
      </c>
      <c r="B853" s="1">
        <v>12</v>
      </c>
      <c r="C853" s="2" t="s">
        <v>1885</v>
      </c>
      <c r="D853" s="262" t="s">
        <v>888</v>
      </c>
      <c r="E853" s="2" t="s">
        <v>1896</v>
      </c>
      <c r="F853" s="2" t="s">
        <v>953</v>
      </c>
      <c r="G853" s="1" t="s">
        <v>961</v>
      </c>
      <c r="H853" s="2">
        <v>80</v>
      </c>
      <c r="I853" s="259">
        <v>59820</v>
      </c>
      <c r="J853" s="2">
        <v>12</v>
      </c>
      <c r="K853" s="2" t="s">
        <v>966</v>
      </c>
    </row>
    <row r="854" spans="1:11" x14ac:dyDescent="0.25">
      <c r="A854" s="1">
        <v>853</v>
      </c>
      <c r="B854" s="1">
        <v>12</v>
      </c>
      <c r="C854" s="2" t="s">
        <v>1885</v>
      </c>
      <c r="D854" s="262" t="s">
        <v>889</v>
      </c>
      <c r="E854" s="2" t="s">
        <v>1897</v>
      </c>
      <c r="F854" s="2" t="s">
        <v>953</v>
      </c>
      <c r="G854" s="1" t="s">
        <v>958</v>
      </c>
      <c r="H854" s="2">
        <v>32</v>
      </c>
      <c r="I854" s="259">
        <v>16480</v>
      </c>
      <c r="J854" s="2">
        <v>5</v>
      </c>
      <c r="K854" s="2" t="s">
        <v>959</v>
      </c>
    </row>
    <row r="855" spans="1:11" x14ac:dyDescent="0.25">
      <c r="A855" s="1">
        <v>854</v>
      </c>
      <c r="B855" s="1">
        <v>12</v>
      </c>
      <c r="C855" s="2" t="s">
        <v>1898</v>
      </c>
      <c r="D855" s="262" t="s">
        <v>890</v>
      </c>
      <c r="E855" s="2" t="s">
        <v>1899</v>
      </c>
      <c r="F855" s="2" t="s">
        <v>986</v>
      </c>
      <c r="G855" s="1" t="s">
        <v>1013</v>
      </c>
      <c r="H855" s="2">
        <v>445</v>
      </c>
      <c r="I855" s="259">
        <v>81845</v>
      </c>
      <c r="J855" s="2">
        <v>17</v>
      </c>
      <c r="K855" s="2" t="s">
        <v>1014</v>
      </c>
    </row>
    <row r="856" spans="1:11" x14ac:dyDescent="0.25">
      <c r="A856" s="1">
        <v>855</v>
      </c>
      <c r="B856" s="1">
        <v>12</v>
      </c>
      <c r="C856" s="2" t="s">
        <v>1898</v>
      </c>
      <c r="D856" s="262" t="s">
        <v>891</v>
      </c>
      <c r="E856" s="2" t="s">
        <v>1900</v>
      </c>
      <c r="F856" s="2" t="s">
        <v>953</v>
      </c>
      <c r="G856" s="1" t="s">
        <v>958</v>
      </c>
      <c r="H856" s="2">
        <v>30</v>
      </c>
      <c r="I856" s="259">
        <v>28867</v>
      </c>
      <c r="J856" s="2">
        <v>5</v>
      </c>
      <c r="K856" s="2" t="s">
        <v>959</v>
      </c>
    </row>
    <row r="857" spans="1:11" x14ac:dyDescent="0.25">
      <c r="A857" s="1">
        <v>856</v>
      </c>
      <c r="B857" s="1">
        <v>12</v>
      </c>
      <c r="C857" s="2" t="s">
        <v>1898</v>
      </c>
      <c r="D857" s="262" t="s">
        <v>892</v>
      </c>
      <c r="E857" s="2" t="s">
        <v>1901</v>
      </c>
      <c r="F857" s="2" t="s">
        <v>953</v>
      </c>
      <c r="G857" s="1" t="s">
        <v>958</v>
      </c>
      <c r="H857" s="2">
        <v>30</v>
      </c>
      <c r="I857" s="259">
        <v>33141</v>
      </c>
      <c r="J857" s="2">
        <v>6</v>
      </c>
      <c r="K857" s="2" t="s">
        <v>964</v>
      </c>
    </row>
    <row r="858" spans="1:11" x14ac:dyDescent="0.25">
      <c r="A858" s="1">
        <v>857</v>
      </c>
      <c r="B858" s="1">
        <v>12</v>
      </c>
      <c r="C858" s="2" t="s">
        <v>1898</v>
      </c>
      <c r="D858" s="262" t="s">
        <v>893</v>
      </c>
      <c r="E858" s="2" t="s">
        <v>1902</v>
      </c>
      <c r="F858" s="2" t="s">
        <v>953</v>
      </c>
      <c r="G858" s="1" t="s">
        <v>954</v>
      </c>
      <c r="H858" s="2">
        <v>30</v>
      </c>
      <c r="I858" s="259">
        <v>24856</v>
      </c>
      <c r="J858" s="2">
        <v>9</v>
      </c>
      <c r="K858" s="2" t="s">
        <v>977</v>
      </c>
    </row>
    <row r="859" spans="1:11" x14ac:dyDescent="0.25">
      <c r="A859" s="1">
        <v>858</v>
      </c>
      <c r="B859" s="1">
        <v>12</v>
      </c>
      <c r="C859" s="2" t="s">
        <v>1898</v>
      </c>
      <c r="D859" s="262" t="s">
        <v>894</v>
      </c>
      <c r="E859" s="2" t="s">
        <v>1903</v>
      </c>
      <c r="F859" s="2" t="s">
        <v>953</v>
      </c>
      <c r="G859" s="1" t="s">
        <v>961</v>
      </c>
      <c r="H859" s="2">
        <v>90</v>
      </c>
      <c r="I859" s="259">
        <v>59990</v>
      </c>
      <c r="J859" s="2">
        <v>12</v>
      </c>
      <c r="K859" s="2" t="s">
        <v>966</v>
      </c>
    </row>
    <row r="860" spans="1:11" x14ac:dyDescent="0.25">
      <c r="A860" s="1">
        <v>859</v>
      </c>
      <c r="B860" s="1">
        <v>12</v>
      </c>
      <c r="C860" s="2" t="s">
        <v>1898</v>
      </c>
      <c r="D860" s="262" t="s">
        <v>895</v>
      </c>
      <c r="E860" s="2" t="s">
        <v>1904</v>
      </c>
      <c r="F860" s="2" t="s">
        <v>953</v>
      </c>
      <c r="G860" s="1" t="s">
        <v>958</v>
      </c>
      <c r="H860" s="2">
        <v>30</v>
      </c>
      <c r="I860" s="259">
        <v>36971</v>
      </c>
      <c r="J860" s="2">
        <v>6</v>
      </c>
      <c r="K860" s="2" t="s">
        <v>964</v>
      </c>
    </row>
    <row r="861" spans="1:11" x14ac:dyDescent="0.25">
      <c r="A861" s="1">
        <v>860</v>
      </c>
      <c r="B861" s="1">
        <v>12</v>
      </c>
      <c r="C861" s="2" t="s">
        <v>1898</v>
      </c>
      <c r="D861" s="262" t="s">
        <v>896</v>
      </c>
      <c r="E861" s="2" t="s">
        <v>1905</v>
      </c>
      <c r="F861" s="2" t="s">
        <v>953</v>
      </c>
      <c r="G861" s="1" t="s">
        <v>958</v>
      </c>
      <c r="H861" s="2">
        <v>30</v>
      </c>
      <c r="I861" s="259">
        <v>13483</v>
      </c>
      <c r="J861" s="2">
        <v>5</v>
      </c>
      <c r="K861" s="2" t="s">
        <v>959</v>
      </c>
    </row>
    <row r="862" spans="1:11" x14ac:dyDescent="0.25">
      <c r="A862" s="1">
        <v>861</v>
      </c>
      <c r="B862" s="1">
        <v>12</v>
      </c>
      <c r="C862" s="2" t="s">
        <v>1898</v>
      </c>
      <c r="D862" s="262" t="s">
        <v>897</v>
      </c>
      <c r="E862" s="2" t="s">
        <v>1906</v>
      </c>
      <c r="F862" s="2" t="s">
        <v>953</v>
      </c>
      <c r="G862" s="1" t="s">
        <v>958</v>
      </c>
      <c r="H862" s="2">
        <v>30</v>
      </c>
      <c r="I862" s="259">
        <v>37244</v>
      </c>
      <c r="J862" s="2">
        <v>6</v>
      </c>
      <c r="K862" s="2" t="s">
        <v>964</v>
      </c>
    </row>
    <row r="863" spans="1:11" x14ac:dyDescent="0.25">
      <c r="A863" s="1">
        <v>862</v>
      </c>
      <c r="B863" s="1">
        <v>12</v>
      </c>
      <c r="C863" s="2" t="s">
        <v>1898</v>
      </c>
      <c r="D863" s="262" t="s">
        <v>898</v>
      </c>
      <c r="E863" s="2" t="s">
        <v>1907</v>
      </c>
      <c r="F863" s="2" t="s">
        <v>953</v>
      </c>
      <c r="G863" s="1" t="s">
        <v>958</v>
      </c>
      <c r="H863" s="2">
        <v>30</v>
      </c>
      <c r="I863" s="259">
        <v>19760</v>
      </c>
      <c r="J863" s="2">
        <v>5</v>
      </c>
      <c r="K863" s="2" t="s">
        <v>959</v>
      </c>
    </row>
    <row r="864" spans="1:11" x14ac:dyDescent="0.25">
      <c r="A864" s="1">
        <v>863</v>
      </c>
      <c r="B864" s="1">
        <v>12</v>
      </c>
      <c r="C864" s="2" t="s">
        <v>1898</v>
      </c>
      <c r="D864" s="262" t="s">
        <v>899</v>
      </c>
      <c r="E864" s="2" t="s">
        <v>1908</v>
      </c>
      <c r="F864" s="2" t="s">
        <v>953</v>
      </c>
      <c r="G864" s="1" t="s">
        <v>958</v>
      </c>
      <c r="H864" s="2">
        <v>30</v>
      </c>
      <c r="I864" s="259">
        <v>29218</v>
      </c>
      <c r="J864" s="2">
        <v>5</v>
      </c>
      <c r="K864" s="2" t="s">
        <v>959</v>
      </c>
    </row>
    <row r="865" spans="1:11" x14ac:dyDescent="0.25">
      <c r="A865" s="1">
        <v>864</v>
      </c>
      <c r="B865" s="1">
        <v>12</v>
      </c>
      <c r="C865" s="2" t="s">
        <v>1898</v>
      </c>
      <c r="D865" s="262" t="s">
        <v>900</v>
      </c>
      <c r="E865" s="2" t="s">
        <v>1909</v>
      </c>
      <c r="F865" s="2" t="s">
        <v>953</v>
      </c>
      <c r="G865" s="1" t="s">
        <v>980</v>
      </c>
      <c r="H865" s="2">
        <v>30</v>
      </c>
      <c r="I865" s="259">
        <v>20285</v>
      </c>
      <c r="J865" s="2">
        <v>3</v>
      </c>
      <c r="K865" s="2" t="s">
        <v>1029</v>
      </c>
    </row>
    <row r="866" spans="1:11" x14ac:dyDescent="0.25">
      <c r="A866" s="1">
        <v>865</v>
      </c>
      <c r="B866" s="1">
        <v>12</v>
      </c>
      <c r="C866" s="2" t="s">
        <v>1910</v>
      </c>
      <c r="D866" s="262" t="s">
        <v>901</v>
      </c>
      <c r="E866" s="2" t="s">
        <v>1911</v>
      </c>
      <c r="F866" s="2" t="s">
        <v>949</v>
      </c>
      <c r="G866" s="1" t="s">
        <v>950</v>
      </c>
      <c r="H866" s="2">
        <v>479</v>
      </c>
      <c r="I866" s="259">
        <v>143292</v>
      </c>
      <c r="J866" s="2">
        <v>18</v>
      </c>
      <c r="K866" s="2" t="s">
        <v>984</v>
      </c>
    </row>
    <row r="867" spans="1:11" x14ac:dyDescent="0.25">
      <c r="A867" s="1">
        <v>866</v>
      </c>
      <c r="B867" s="1">
        <v>12</v>
      </c>
      <c r="C867" s="2" t="s">
        <v>1910</v>
      </c>
      <c r="D867" s="262" t="s">
        <v>902</v>
      </c>
      <c r="E867" s="2" t="s">
        <v>1912</v>
      </c>
      <c r="F867" s="2" t="s">
        <v>986</v>
      </c>
      <c r="G867" s="1" t="s">
        <v>987</v>
      </c>
      <c r="H867" s="2">
        <v>170</v>
      </c>
      <c r="I867" s="259">
        <v>58211</v>
      </c>
      <c r="J867" s="2">
        <v>14</v>
      </c>
      <c r="K867" s="2" t="s">
        <v>1220</v>
      </c>
    </row>
    <row r="868" spans="1:11" x14ac:dyDescent="0.25">
      <c r="A868" s="1">
        <v>867</v>
      </c>
      <c r="B868" s="1">
        <v>12</v>
      </c>
      <c r="C868" s="2" t="s">
        <v>1910</v>
      </c>
      <c r="D868" s="262" t="s">
        <v>903</v>
      </c>
      <c r="E868" s="2" t="s">
        <v>1913</v>
      </c>
      <c r="F868" s="2" t="s">
        <v>953</v>
      </c>
      <c r="G868" s="1" t="s">
        <v>958</v>
      </c>
      <c r="H868" s="2">
        <v>60</v>
      </c>
      <c r="I868" s="259">
        <v>53813</v>
      </c>
      <c r="J868" s="2">
        <v>6</v>
      </c>
      <c r="K868" s="2" t="s">
        <v>964</v>
      </c>
    </row>
    <row r="869" spans="1:11" x14ac:dyDescent="0.25">
      <c r="A869" s="1">
        <v>868</v>
      </c>
      <c r="B869" s="1">
        <v>12</v>
      </c>
      <c r="C869" s="2" t="s">
        <v>1910</v>
      </c>
      <c r="D869" s="262" t="s">
        <v>904</v>
      </c>
      <c r="E869" s="2" t="s">
        <v>1914</v>
      </c>
      <c r="F869" s="2" t="s">
        <v>953</v>
      </c>
      <c r="G869" s="1" t="s">
        <v>958</v>
      </c>
      <c r="H869" s="2">
        <v>29</v>
      </c>
      <c r="I869" s="259">
        <v>21465</v>
      </c>
      <c r="J869" s="2">
        <v>5</v>
      </c>
      <c r="K869" s="2" t="s">
        <v>959</v>
      </c>
    </row>
    <row r="870" spans="1:11" x14ac:dyDescent="0.25">
      <c r="A870" s="1">
        <v>869</v>
      </c>
      <c r="B870" s="1">
        <v>12</v>
      </c>
      <c r="C870" s="2" t="s">
        <v>1910</v>
      </c>
      <c r="D870" s="262" t="s">
        <v>905</v>
      </c>
      <c r="E870" s="2" t="s">
        <v>1915</v>
      </c>
      <c r="F870" s="2" t="s">
        <v>953</v>
      </c>
      <c r="G870" s="1" t="s">
        <v>954</v>
      </c>
      <c r="H870" s="2">
        <v>89</v>
      </c>
      <c r="I870" s="259">
        <v>79985</v>
      </c>
      <c r="J870" s="2">
        <v>10</v>
      </c>
      <c r="K870" s="2" t="s">
        <v>955</v>
      </c>
    </row>
    <row r="871" spans="1:11" x14ac:dyDescent="0.25">
      <c r="A871" s="1">
        <v>870</v>
      </c>
      <c r="B871" s="1">
        <v>12</v>
      </c>
      <c r="C871" s="2" t="s">
        <v>1910</v>
      </c>
      <c r="D871" s="262" t="s">
        <v>906</v>
      </c>
      <c r="E871" s="2" t="s">
        <v>1916</v>
      </c>
      <c r="F871" s="2" t="s">
        <v>953</v>
      </c>
      <c r="G871" s="1" t="s">
        <v>954</v>
      </c>
      <c r="H871" s="2">
        <v>72</v>
      </c>
      <c r="I871" s="259">
        <v>55361</v>
      </c>
      <c r="J871" s="2">
        <v>10</v>
      </c>
      <c r="K871" s="2" t="s">
        <v>955</v>
      </c>
    </row>
    <row r="872" spans="1:11" x14ac:dyDescent="0.25">
      <c r="A872" s="1">
        <v>871</v>
      </c>
      <c r="B872" s="1">
        <v>12</v>
      </c>
      <c r="C872" s="2" t="s">
        <v>1910</v>
      </c>
      <c r="D872" s="262" t="s">
        <v>907</v>
      </c>
      <c r="E872" s="2" t="s">
        <v>1917</v>
      </c>
      <c r="F872" s="2" t="s">
        <v>953</v>
      </c>
      <c r="G872" s="1" t="s">
        <v>958</v>
      </c>
      <c r="H872" s="2">
        <v>30</v>
      </c>
      <c r="I872" s="259">
        <v>23823</v>
      </c>
      <c r="J872" s="2">
        <v>5</v>
      </c>
      <c r="K872" s="2" t="s">
        <v>959</v>
      </c>
    </row>
    <row r="873" spans="1:11" x14ac:dyDescent="0.25">
      <c r="A873" s="1">
        <v>872</v>
      </c>
      <c r="B873" s="1">
        <v>12</v>
      </c>
      <c r="C873" s="2" t="s">
        <v>1910</v>
      </c>
      <c r="D873" s="262" t="s">
        <v>908</v>
      </c>
      <c r="E873" s="2" t="s">
        <v>1918</v>
      </c>
      <c r="F873" s="2" t="s">
        <v>953</v>
      </c>
      <c r="G873" s="1" t="s">
        <v>958</v>
      </c>
      <c r="H873" s="2">
        <v>30</v>
      </c>
      <c r="I873" s="259">
        <v>25212</v>
      </c>
      <c r="J873" s="2">
        <v>5</v>
      </c>
      <c r="K873" s="2" t="s">
        <v>959</v>
      </c>
    </row>
    <row r="874" spans="1:11" x14ac:dyDescent="0.25">
      <c r="A874" s="1">
        <v>873</v>
      </c>
      <c r="B874" s="1">
        <v>12</v>
      </c>
      <c r="C874" s="2" t="s">
        <v>1919</v>
      </c>
      <c r="D874" s="262" t="s">
        <v>909</v>
      </c>
      <c r="E874" s="2" t="s">
        <v>1920</v>
      </c>
      <c r="F874" s="2" t="s">
        <v>949</v>
      </c>
      <c r="G874" s="1" t="s">
        <v>950</v>
      </c>
      <c r="H874" s="2">
        <v>685</v>
      </c>
      <c r="I874" s="259">
        <v>268360</v>
      </c>
      <c r="J874" s="2">
        <v>18</v>
      </c>
      <c r="K874" s="2" t="s">
        <v>984</v>
      </c>
    </row>
    <row r="875" spans="1:11" x14ac:dyDescent="0.25">
      <c r="A875" s="1">
        <v>874</v>
      </c>
      <c r="B875" s="1">
        <v>12</v>
      </c>
      <c r="C875" s="2" t="s">
        <v>1919</v>
      </c>
      <c r="D875" s="262" t="s">
        <v>910</v>
      </c>
      <c r="E875" s="2" t="s">
        <v>1921</v>
      </c>
      <c r="F875" s="2" t="s">
        <v>986</v>
      </c>
      <c r="G875" s="1" t="s">
        <v>1013</v>
      </c>
      <c r="H875" s="2">
        <v>508</v>
      </c>
      <c r="I875" s="259">
        <v>161113</v>
      </c>
      <c r="J875" s="2">
        <v>17</v>
      </c>
      <c r="K875" s="2" t="s">
        <v>1014</v>
      </c>
    </row>
    <row r="876" spans="1:11" x14ac:dyDescent="0.25">
      <c r="A876" s="1">
        <v>875</v>
      </c>
      <c r="B876" s="1">
        <v>12</v>
      </c>
      <c r="C876" s="2" t="s">
        <v>1919</v>
      </c>
      <c r="D876" s="262" t="s">
        <v>911</v>
      </c>
      <c r="E876" s="2" t="s">
        <v>1922</v>
      </c>
      <c r="F876" s="2" t="s">
        <v>953</v>
      </c>
      <c r="G876" s="1" t="s">
        <v>958</v>
      </c>
      <c r="H876" s="2">
        <v>30</v>
      </c>
      <c r="I876" s="259">
        <v>32408</v>
      </c>
      <c r="J876" s="2">
        <v>6</v>
      </c>
      <c r="K876" s="2" t="s">
        <v>964</v>
      </c>
    </row>
    <row r="877" spans="1:11" x14ac:dyDescent="0.25">
      <c r="A877" s="1">
        <v>876</v>
      </c>
      <c r="B877" s="1">
        <v>12</v>
      </c>
      <c r="C877" s="2" t="s">
        <v>1919</v>
      </c>
      <c r="D877" s="262" t="s">
        <v>912</v>
      </c>
      <c r="E877" s="2" t="s">
        <v>1923</v>
      </c>
      <c r="F877" s="2" t="s">
        <v>953</v>
      </c>
      <c r="G877" s="1" t="s">
        <v>958</v>
      </c>
      <c r="H877" s="2">
        <v>70</v>
      </c>
      <c r="I877" s="259">
        <v>70574</v>
      </c>
      <c r="J877" s="2">
        <v>7</v>
      </c>
      <c r="K877" s="2" t="s">
        <v>968</v>
      </c>
    </row>
    <row r="878" spans="1:11" x14ac:dyDescent="0.25">
      <c r="A878" s="1">
        <v>877</v>
      </c>
      <c r="B878" s="1">
        <v>12</v>
      </c>
      <c r="C878" s="2" t="s">
        <v>1919</v>
      </c>
      <c r="D878" s="262" t="s">
        <v>913</v>
      </c>
      <c r="E878" s="2" t="s">
        <v>1924</v>
      </c>
      <c r="F878" s="2" t="s">
        <v>953</v>
      </c>
      <c r="G878" s="1" t="s">
        <v>961</v>
      </c>
      <c r="H878" s="2">
        <v>121</v>
      </c>
      <c r="I878" s="259">
        <v>59423</v>
      </c>
      <c r="J878" s="2">
        <v>13</v>
      </c>
      <c r="K878" s="2" t="s">
        <v>962</v>
      </c>
    </row>
    <row r="879" spans="1:11" x14ac:dyDescent="0.25">
      <c r="A879" s="1">
        <v>878</v>
      </c>
      <c r="B879" s="1">
        <v>12</v>
      </c>
      <c r="C879" s="2" t="s">
        <v>1919</v>
      </c>
      <c r="D879" s="262" t="s">
        <v>914</v>
      </c>
      <c r="E879" s="2" t="s">
        <v>1925</v>
      </c>
      <c r="F879" s="2" t="s">
        <v>953</v>
      </c>
      <c r="G879" s="1" t="s">
        <v>958</v>
      </c>
      <c r="H879" s="2">
        <v>60</v>
      </c>
      <c r="I879" s="259">
        <v>63001</v>
      </c>
      <c r="J879" s="2">
        <v>7</v>
      </c>
      <c r="K879" s="2" t="s">
        <v>968</v>
      </c>
    </row>
    <row r="880" spans="1:11" x14ac:dyDescent="0.25">
      <c r="A880" s="1">
        <v>879</v>
      </c>
      <c r="B880" s="1">
        <v>12</v>
      </c>
      <c r="C880" s="2" t="s">
        <v>1919</v>
      </c>
      <c r="D880" s="262" t="s">
        <v>915</v>
      </c>
      <c r="E880" s="2" t="s">
        <v>1926</v>
      </c>
      <c r="F880" s="2" t="s">
        <v>953</v>
      </c>
      <c r="G880" s="1" t="s">
        <v>958</v>
      </c>
      <c r="H880" s="2">
        <v>44</v>
      </c>
      <c r="I880" s="259">
        <v>63259</v>
      </c>
      <c r="J880" s="2">
        <v>7</v>
      </c>
      <c r="K880" s="2" t="s">
        <v>968</v>
      </c>
    </row>
    <row r="881" spans="1:11" x14ac:dyDescent="0.25">
      <c r="A881" s="1">
        <v>880</v>
      </c>
      <c r="B881" s="1">
        <v>12</v>
      </c>
      <c r="C881" s="2" t="s">
        <v>1919</v>
      </c>
      <c r="D881" s="262" t="s">
        <v>916</v>
      </c>
      <c r="E881" s="2" t="s">
        <v>1927</v>
      </c>
      <c r="F881" s="2" t="s">
        <v>953</v>
      </c>
      <c r="G881" s="1" t="s">
        <v>954</v>
      </c>
      <c r="H881" s="2">
        <v>60</v>
      </c>
      <c r="I881" s="259">
        <v>49813</v>
      </c>
      <c r="J881" s="2">
        <v>9</v>
      </c>
      <c r="K881" s="2" t="s">
        <v>977</v>
      </c>
    </row>
    <row r="882" spans="1:11" x14ac:dyDescent="0.25">
      <c r="A882" s="1">
        <v>881</v>
      </c>
      <c r="B882" s="1">
        <v>12</v>
      </c>
      <c r="C882" s="2" t="s">
        <v>1919</v>
      </c>
      <c r="D882" s="262" t="s">
        <v>917</v>
      </c>
      <c r="E882" s="2" t="s">
        <v>1928</v>
      </c>
      <c r="F882" s="2" t="s">
        <v>953</v>
      </c>
      <c r="G882" s="1" t="s">
        <v>958</v>
      </c>
      <c r="H882" s="2">
        <v>30</v>
      </c>
      <c r="I882" s="259">
        <v>10526</v>
      </c>
      <c r="J882" s="2">
        <v>5</v>
      </c>
      <c r="K882" s="2" t="s">
        <v>959</v>
      </c>
    </row>
    <row r="883" spans="1:11" x14ac:dyDescent="0.25">
      <c r="A883" s="1">
        <v>882</v>
      </c>
      <c r="B883" s="1">
        <v>12</v>
      </c>
      <c r="C883" s="2" t="s">
        <v>1919</v>
      </c>
      <c r="D883" s="262" t="s">
        <v>918</v>
      </c>
      <c r="E883" s="2" t="s">
        <v>1929</v>
      </c>
      <c r="F883" s="2" t="s">
        <v>953</v>
      </c>
      <c r="G883" s="1" t="s">
        <v>958</v>
      </c>
      <c r="H883" s="2">
        <v>46</v>
      </c>
      <c r="I883" s="259">
        <v>56449</v>
      </c>
      <c r="J883" s="2">
        <v>6</v>
      </c>
      <c r="K883" s="2" t="s">
        <v>964</v>
      </c>
    </row>
    <row r="884" spans="1:11" x14ac:dyDescent="0.25">
      <c r="A884" s="1">
        <v>883</v>
      </c>
      <c r="B884" s="1">
        <v>12</v>
      </c>
      <c r="C884" s="2" t="s">
        <v>1919</v>
      </c>
      <c r="D884" s="262" t="s">
        <v>919</v>
      </c>
      <c r="E884" s="2" t="s">
        <v>1930</v>
      </c>
      <c r="F884" s="2" t="s">
        <v>953</v>
      </c>
      <c r="G884" s="1" t="s">
        <v>958</v>
      </c>
      <c r="H884" s="2">
        <v>43</v>
      </c>
      <c r="I884" s="259">
        <v>58812</v>
      </c>
      <c r="J884" s="2">
        <v>6</v>
      </c>
      <c r="K884" s="2" t="s">
        <v>964</v>
      </c>
    </row>
    <row r="885" spans="1:11" x14ac:dyDescent="0.25">
      <c r="A885" s="1">
        <v>884</v>
      </c>
      <c r="B885" s="1">
        <v>12</v>
      </c>
      <c r="C885" s="2" t="s">
        <v>1919</v>
      </c>
      <c r="D885" s="262" t="s">
        <v>920</v>
      </c>
      <c r="E885" s="2" t="s">
        <v>1931</v>
      </c>
      <c r="F885" s="2" t="s">
        <v>953</v>
      </c>
      <c r="G885" s="1" t="s">
        <v>958</v>
      </c>
      <c r="H885" s="2">
        <v>28</v>
      </c>
      <c r="I885" s="259">
        <v>15612</v>
      </c>
      <c r="J885" s="2">
        <v>5</v>
      </c>
      <c r="K885" s="2" t="s">
        <v>959</v>
      </c>
    </row>
    <row r="886" spans="1:11" x14ac:dyDescent="0.25">
      <c r="A886" s="1">
        <v>885</v>
      </c>
      <c r="B886" s="1">
        <v>12</v>
      </c>
      <c r="C886" s="2" t="s">
        <v>1919</v>
      </c>
      <c r="D886" s="262" t="s">
        <v>921</v>
      </c>
      <c r="E886" s="2" t="s">
        <v>1932</v>
      </c>
      <c r="F886" s="2" t="s">
        <v>953</v>
      </c>
      <c r="G886" s="1" t="s">
        <v>958</v>
      </c>
      <c r="H886" s="2">
        <v>30</v>
      </c>
      <c r="I886" s="259">
        <v>25918</v>
      </c>
      <c r="J886" s="2">
        <v>5</v>
      </c>
      <c r="K886" s="2" t="s">
        <v>959</v>
      </c>
    </row>
    <row r="887" spans="1:11" x14ac:dyDescent="0.25">
      <c r="A887" s="1">
        <v>886</v>
      </c>
      <c r="B887" s="1">
        <v>12</v>
      </c>
      <c r="C887" s="2" t="s">
        <v>1919</v>
      </c>
      <c r="D887" s="262" t="s">
        <v>922</v>
      </c>
      <c r="E887" s="2" t="s">
        <v>1933</v>
      </c>
      <c r="F887" s="2" t="s">
        <v>953</v>
      </c>
      <c r="G887" s="1" t="s">
        <v>958</v>
      </c>
      <c r="H887" s="2">
        <v>30</v>
      </c>
      <c r="I887" s="259">
        <v>35044</v>
      </c>
      <c r="J887" s="2">
        <v>6</v>
      </c>
      <c r="K887" s="2" t="s">
        <v>964</v>
      </c>
    </row>
    <row r="888" spans="1:11" x14ac:dyDescent="0.25">
      <c r="A888" s="1">
        <v>887</v>
      </c>
      <c r="B888" s="1">
        <v>12</v>
      </c>
      <c r="C888" s="2" t="s">
        <v>1919</v>
      </c>
      <c r="D888" s="262" t="s">
        <v>923</v>
      </c>
      <c r="E888" s="2" t="s">
        <v>1934</v>
      </c>
      <c r="F888" s="2" t="s">
        <v>953</v>
      </c>
      <c r="G888" s="1" t="s">
        <v>958</v>
      </c>
      <c r="H888" s="2">
        <v>30</v>
      </c>
      <c r="I888" s="259">
        <v>21163</v>
      </c>
      <c r="J888" s="2">
        <v>5</v>
      </c>
      <c r="K888" s="2" t="s">
        <v>959</v>
      </c>
    </row>
    <row r="889" spans="1:11" x14ac:dyDescent="0.25">
      <c r="A889" s="1">
        <v>888</v>
      </c>
      <c r="B889" s="1">
        <v>12</v>
      </c>
      <c r="C889" s="2" t="s">
        <v>1919</v>
      </c>
      <c r="D889" s="262" t="s">
        <v>924</v>
      </c>
      <c r="E889" s="2" t="s">
        <v>1935</v>
      </c>
      <c r="F889" s="2" t="s">
        <v>953</v>
      </c>
      <c r="G889" s="1" t="s">
        <v>958</v>
      </c>
      <c r="H889" s="2">
        <v>30</v>
      </c>
      <c r="I889" s="259">
        <v>36935</v>
      </c>
      <c r="J889" s="2">
        <v>6</v>
      </c>
      <c r="K889" s="2" t="s">
        <v>964</v>
      </c>
    </row>
    <row r="890" spans="1:11" x14ac:dyDescent="0.25">
      <c r="A890" s="1">
        <v>889</v>
      </c>
      <c r="B890" s="1">
        <v>12</v>
      </c>
      <c r="C890" s="2" t="s">
        <v>1919</v>
      </c>
      <c r="D890" s="262" t="s">
        <v>925</v>
      </c>
      <c r="E890" s="2" t="s">
        <v>1936</v>
      </c>
      <c r="F890" s="2" t="s">
        <v>953</v>
      </c>
      <c r="G890" s="1" t="s">
        <v>958</v>
      </c>
      <c r="H890" s="2">
        <v>30</v>
      </c>
      <c r="I890" s="259">
        <v>18043</v>
      </c>
      <c r="J890" s="2">
        <v>5</v>
      </c>
      <c r="K890" s="2" t="s">
        <v>959</v>
      </c>
    </row>
    <row r="891" spans="1:11" x14ac:dyDescent="0.25">
      <c r="A891" s="1">
        <v>890</v>
      </c>
      <c r="B891" s="1">
        <v>12</v>
      </c>
      <c r="C891" s="2" t="s">
        <v>1937</v>
      </c>
      <c r="D891" s="262" t="s">
        <v>926</v>
      </c>
      <c r="E891" s="2" t="s">
        <v>1938</v>
      </c>
      <c r="F891" s="2" t="s">
        <v>986</v>
      </c>
      <c r="G891" s="1" t="s">
        <v>1013</v>
      </c>
      <c r="H891" s="2">
        <v>202</v>
      </c>
      <c r="I891" s="259">
        <v>94745</v>
      </c>
      <c r="J891" s="2">
        <v>16</v>
      </c>
      <c r="K891" s="2" t="s">
        <v>1052</v>
      </c>
    </row>
    <row r="892" spans="1:11" x14ac:dyDescent="0.25">
      <c r="A892" s="1">
        <v>891</v>
      </c>
      <c r="B892" s="1">
        <v>12</v>
      </c>
      <c r="C892" s="2" t="s">
        <v>1937</v>
      </c>
      <c r="D892" s="262" t="s">
        <v>927</v>
      </c>
      <c r="E892" s="2" t="s">
        <v>1939</v>
      </c>
      <c r="F892" s="2" t="s">
        <v>953</v>
      </c>
      <c r="G892" s="1" t="s">
        <v>958</v>
      </c>
      <c r="H892" s="2">
        <v>30</v>
      </c>
      <c r="I892" s="259">
        <v>18788</v>
      </c>
      <c r="J892" s="2">
        <v>5</v>
      </c>
      <c r="K892" s="2" t="s">
        <v>959</v>
      </c>
    </row>
    <row r="893" spans="1:11" x14ac:dyDescent="0.25">
      <c r="A893" s="1">
        <v>892</v>
      </c>
      <c r="B893" s="1">
        <v>12</v>
      </c>
      <c r="C893" s="2" t="s">
        <v>1937</v>
      </c>
      <c r="D893" s="262" t="s">
        <v>928</v>
      </c>
      <c r="E893" s="2" t="s">
        <v>1940</v>
      </c>
      <c r="F893" s="2" t="s">
        <v>953</v>
      </c>
      <c r="G893" s="1" t="s">
        <v>958</v>
      </c>
      <c r="H893" s="2">
        <v>33</v>
      </c>
      <c r="I893" s="259">
        <v>26732</v>
      </c>
      <c r="J893" s="2">
        <v>5</v>
      </c>
      <c r="K893" s="2" t="s">
        <v>959</v>
      </c>
    </row>
    <row r="894" spans="1:11" x14ac:dyDescent="0.25">
      <c r="A894" s="1">
        <v>893</v>
      </c>
      <c r="B894" s="1">
        <v>12</v>
      </c>
      <c r="C894" s="2" t="s">
        <v>1937</v>
      </c>
      <c r="D894" s="262" t="s">
        <v>929</v>
      </c>
      <c r="E894" s="2" t="s">
        <v>1941</v>
      </c>
      <c r="F894" s="2" t="s">
        <v>953</v>
      </c>
      <c r="G894" s="1" t="s">
        <v>958</v>
      </c>
      <c r="H894" s="2">
        <v>33</v>
      </c>
      <c r="I894" s="259">
        <v>23916</v>
      </c>
      <c r="J894" s="2">
        <v>5</v>
      </c>
      <c r="K894" s="2" t="s">
        <v>959</v>
      </c>
    </row>
    <row r="895" spans="1:11" x14ac:dyDescent="0.25">
      <c r="A895" s="1">
        <v>894</v>
      </c>
      <c r="B895" s="1">
        <v>12</v>
      </c>
      <c r="C895" s="2" t="s">
        <v>1937</v>
      </c>
      <c r="D895" s="262" t="s">
        <v>930</v>
      </c>
      <c r="E895" s="2" t="s">
        <v>1942</v>
      </c>
      <c r="F895" s="2" t="s">
        <v>953</v>
      </c>
      <c r="G895" s="1" t="s">
        <v>954</v>
      </c>
      <c r="H895" s="2">
        <v>63</v>
      </c>
      <c r="I895" s="259">
        <v>57457</v>
      </c>
      <c r="J895" s="2">
        <v>10</v>
      </c>
      <c r="K895" s="2" t="s">
        <v>955</v>
      </c>
    </row>
    <row r="896" spans="1:11" x14ac:dyDescent="0.25">
      <c r="A896" s="1">
        <v>895</v>
      </c>
      <c r="B896" s="1">
        <v>12</v>
      </c>
      <c r="C896" s="2" t="s">
        <v>1937</v>
      </c>
      <c r="D896" s="262" t="s">
        <v>931</v>
      </c>
      <c r="E896" s="2" t="s">
        <v>1943</v>
      </c>
      <c r="F896" s="2" t="s">
        <v>953</v>
      </c>
      <c r="G896" s="1" t="s">
        <v>958</v>
      </c>
      <c r="H896" s="2">
        <v>30</v>
      </c>
      <c r="I896" s="259">
        <v>19746</v>
      </c>
      <c r="J896" s="2">
        <v>5</v>
      </c>
      <c r="K896" s="2" t="s">
        <v>959</v>
      </c>
    </row>
    <row r="897" spans="1:11" x14ac:dyDescent="0.25">
      <c r="A897" s="1">
        <v>896</v>
      </c>
      <c r="B897" s="1">
        <v>12</v>
      </c>
      <c r="C897" s="2" t="s">
        <v>1937</v>
      </c>
      <c r="D897" s="262" t="s">
        <v>932</v>
      </c>
      <c r="E897" s="2" t="s">
        <v>1944</v>
      </c>
      <c r="F897" s="2" t="s">
        <v>953</v>
      </c>
      <c r="G897" s="1" t="s">
        <v>980</v>
      </c>
      <c r="H897" s="2">
        <v>30</v>
      </c>
      <c r="I897" s="259">
        <v>14981</v>
      </c>
      <c r="J897" s="2">
        <v>2</v>
      </c>
      <c r="K897" s="2" t="s">
        <v>981</v>
      </c>
    </row>
    <row r="898" spans="1:11" x14ac:dyDescent="0.25">
      <c r="K898" s="2" t="s">
        <v>1945</v>
      </c>
    </row>
    <row r="899" spans="1:11" x14ac:dyDescent="0.25">
      <c r="K899" s="2" t="s">
        <v>1946</v>
      </c>
    </row>
    <row r="900" spans="1:11" x14ac:dyDescent="0.25">
      <c r="K900" s="2" t="s">
        <v>1947</v>
      </c>
    </row>
    <row r="901" spans="1:11" x14ac:dyDescent="0.25">
      <c r="K901" s="2" t="s">
        <v>1948</v>
      </c>
    </row>
    <row r="902" spans="1:11" x14ac:dyDescent="0.25">
      <c r="K902" s="2" t="s">
        <v>1949</v>
      </c>
    </row>
    <row r="903" spans="1:11" x14ac:dyDescent="0.25">
      <c r="K903" s="2" t="s">
        <v>1950</v>
      </c>
    </row>
    <row r="904" spans="1:11" x14ac:dyDescent="0.25">
      <c r="K904" s="2" t="s">
        <v>1951</v>
      </c>
    </row>
    <row r="905" spans="1:11" x14ac:dyDescent="0.25">
      <c r="K905" s="2" t="s">
        <v>1952</v>
      </c>
    </row>
    <row r="907" spans="1:11" x14ac:dyDescent="0.25">
      <c r="K907" s="2" t="s">
        <v>1953</v>
      </c>
    </row>
    <row r="908" spans="1:11" x14ac:dyDescent="0.25">
      <c r="K908" s="2" t="s">
        <v>1953</v>
      </c>
    </row>
    <row r="909" spans="1:11" x14ac:dyDescent="0.25">
      <c r="K909" s="2" t="s">
        <v>1953</v>
      </c>
    </row>
    <row r="910" spans="1:11" x14ac:dyDescent="0.25">
      <c r="K910" s="2" t="s">
        <v>1953</v>
      </c>
    </row>
    <row r="911" spans="1:11" x14ac:dyDescent="0.25">
      <c r="K911" s="2" t="s">
        <v>1953</v>
      </c>
    </row>
    <row r="912" spans="1:11" x14ac:dyDescent="0.25">
      <c r="K912" s="2" t="s">
        <v>1953</v>
      </c>
    </row>
    <row r="913" spans="11:11" x14ac:dyDescent="0.25">
      <c r="K913" s="2" t="s">
        <v>1953</v>
      </c>
    </row>
    <row r="914" spans="11:11" x14ac:dyDescent="0.25">
      <c r="K914" s="2" t="s">
        <v>1953</v>
      </c>
    </row>
  </sheetData>
  <sheetProtection selectLockedCells="1" selectUnlockedCells="1"/>
  <pageMargins left="0.7" right="0.7" top="0.75" bottom="0.75" header="0.3" footer="0.3"/>
  <ignoredErrors>
    <ignoredError sqref="D2:D89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86"/>
  <sheetViews>
    <sheetView zoomScale="70" zoomScaleNormal="7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A6" sqref="A6:XFD823"/>
    </sheetView>
  </sheetViews>
  <sheetFormatPr defaultColWidth="8.796875" defaultRowHeight="21" x14ac:dyDescent="0.4"/>
  <cols>
    <col min="1" max="1" width="4.69921875" style="3" customWidth="1"/>
    <col min="2" max="2" width="11.3984375" style="44" customWidth="1"/>
    <col min="3" max="3" width="7.69921875" style="4" customWidth="1"/>
    <col min="4" max="4" width="26.09765625" style="55" customWidth="1"/>
    <col min="5" max="5" width="7.796875" style="3" customWidth="1"/>
    <col min="6" max="6" width="28.69921875" style="32" customWidth="1"/>
    <col min="7" max="7" width="9.59765625" style="3" customWidth="1"/>
    <col min="8" max="10" width="14.296875" style="30" bestFit="1" customWidth="1"/>
    <col min="11" max="11" width="13.296875" style="30" bestFit="1" customWidth="1"/>
    <col min="12" max="12" width="6.8984375" style="106" customWidth="1"/>
    <col min="13" max="14" width="7.09765625" style="203" customWidth="1"/>
    <col min="15" max="15" width="6.8984375" style="34" customWidth="1"/>
    <col min="16" max="16" width="6.3984375" style="34" customWidth="1"/>
    <col min="17" max="17" width="5.69921875" style="34" customWidth="1"/>
    <col min="18" max="18" width="6.59765625" style="34" customWidth="1"/>
    <col min="19" max="19" width="15.3984375" style="34" customWidth="1"/>
    <col min="20" max="20" width="12.8984375" style="34" customWidth="1"/>
    <col min="21" max="21" width="7.796875" style="34" bestFit="1" customWidth="1"/>
    <col min="22" max="22" width="6.296875" style="34" customWidth="1"/>
    <col min="23" max="23" width="7.3984375" style="144" customWidth="1"/>
    <col min="24" max="24" width="11.3984375" style="52" customWidth="1"/>
    <col min="25" max="25" width="9.09765625" style="34" customWidth="1"/>
    <col min="26" max="26" width="9.59765625" style="34" customWidth="1"/>
    <col min="27" max="27" width="8" style="34" customWidth="1"/>
    <col min="28" max="28" width="10" style="9" customWidth="1"/>
    <col min="29" max="29" width="8.796875" style="106"/>
    <col min="30" max="16384" width="8.796875" style="3"/>
  </cols>
  <sheetData>
    <row r="1" spans="1:29" ht="26.4" customHeight="1" x14ac:dyDescent="0.4">
      <c r="A1" s="102" t="s">
        <v>3927</v>
      </c>
      <c r="L1" s="222"/>
      <c r="M1" s="225"/>
      <c r="N1" s="225"/>
      <c r="O1" s="223"/>
      <c r="P1" s="223"/>
      <c r="Q1" s="223"/>
      <c r="R1" s="223"/>
      <c r="S1" s="223"/>
      <c r="T1" s="223"/>
      <c r="U1" s="223"/>
      <c r="V1" s="223"/>
      <c r="W1" s="224"/>
      <c r="X1" s="225"/>
      <c r="Y1" s="223"/>
      <c r="Z1" s="223"/>
      <c r="AA1" s="223"/>
      <c r="AB1" s="9" t="s">
        <v>3819</v>
      </c>
    </row>
    <row r="2" spans="1:29" ht="24.6" customHeight="1" x14ac:dyDescent="0.4">
      <c r="M2" s="204" t="s">
        <v>2880</v>
      </c>
      <c r="N2" s="204" t="s">
        <v>2881</v>
      </c>
      <c r="O2" s="121" t="s">
        <v>2882</v>
      </c>
      <c r="P2" s="121" t="s">
        <v>2883</v>
      </c>
      <c r="Q2" s="121" t="s">
        <v>2884</v>
      </c>
      <c r="R2" s="121" t="s">
        <v>2885</v>
      </c>
      <c r="S2" s="121" t="s">
        <v>2886</v>
      </c>
      <c r="T2" s="121" t="s">
        <v>2887</v>
      </c>
      <c r="U2" s="316" t="s">
        <v>2888</v>
      </c>
      <c r="V2" s="316"/>
      <c r="W2" s="317" t="s">
        <v>2889</v>
      </c>
      <c r="X2" s="316"/>
      <c r="Y2" s="316" t="s">
        <v>3830</v>
      </c>
      <c r="Z2" s="316"/>
      <c r="AA2" s="121" t="s">
        <v>3932</v>
      </c>
      <c r="AB2" s="122" t="s">
        <v>3933</v>
      </c>
    </row>
    <row r="3" spans="1:29" s="97" customFormat="1" ht="31.2" customHeight="1" x14ac:dyDescent="0.25">
      <c r="A3" s="303" t="s">
        <v>0</v>
      </c>
      <c r="B3" s="303" t="s">
        <v>1</v>
      </c>
      <c r="C3" s="303" t="s">
        <v>2</v>
      </c>
      <c r="D3" s="303" t="s">
        <v>3</v>
      </c>
      <c r="E3" s="303" t="s">
        <v>937</v>
      </c>
      <c r="F3" s="303" t="s">
        <v>8</v>
      </c>
      <c r="G3" s="308" t="s">
        <v>3926</v>
      </c>
      <c r="H3" s="313" t="s">
        <v>3841</v>
      </c>
      <c r="I3" s="314"/>
      <c r="J3" s="314"/>
      <c r="K3" s="314"/>
      <c r="L3" s="315"/>
      <c r="M3" s="293" t="s">
        <v>11</v>
      </c>
      <c r="N3" s="294"/>
      <c r="O3" s="294"/>
      <c r="P3" s="294"/>
      <c r="Q3" s="294"/>
      <c r="R3" s="294"/>
      <c r="S3" s="294"/>
      <c r="T3" s="294"/>
      <c r="U3" s="294"/>
      <c r="V3" s="294"/>
      <c r="W3" s="295"/>
      <c r="X3" s="294"/>
      <c r="Y3" s="294"/>
      <c r="Z3" s="296"/>
      <c r="AA3" s="105"/>
      <c r="AB3" s="288" t="s">
        <v>3931</v>
      </c>
      <c r="AC3" s="193"/>
    </row>
    <row r="4" spans="1:29" s="119" customFormat="1" ht="82.2" customHeight="1" x14ac:dyDescent="0.25">
      <c r="A4" s="304"/>
      <c r="B4" s="304"/>
      <c r="C4" s="304"/>
      <c r="D4" s="304"/>
      <c r="E4" s="304"/>
      <c r="F4" s="304"/>
      <c r="G4" s="309"/>
      <c r="H4" s="311" t="s">
        <v>6</v>
      </c>
      <c r="I4" s="306" t="s">
        <v>3925</v>
      </c>
      <c r="J4" s="311" t="s">
        <v>7</v>
      </c>
      <c r="K4" s="311" t="s">
        <v>5</v>
      </c>
      <c r="L4" s="306" t="s">
        <v>4</v>
      </c>
      <c r="M4" s="297" t="s">
        <v>3929</v>
      </c>
      <c r="N4" s="297"/>
      <c r="O4" s="292" t="s">
        <v>1961</v>
      </c>
      <c r="P4" s="292"/>
      <c r="Q4" s="117"/>
      <c r="R4" s="118"/>
      <c r="S4" s="117"/>
      <c r="T4" s="117"/>
      <c r="U4" s="301" t="s">
        <v>3948</v>
      </c>
      <c r="V4" s="302"/>
      <c r="W4" s="291" t="s">
        <v>3949</v>
      </c>
      <c r="X4" s="292"/>
      <c r="Y4" s="298" t="s">
        <v>10</v>
      </c>
      <c r="Z4" s="298"/>
      <c r="AA4" s="299" t="s">
        <v>3820</v>
      </c>
      <c r="AB4" s="289"/>
      <c r="AC4" s="194" t="s">
        <v>3977</v>
      </c>
    </row>
    <row r="5" spans="1:29" s="38" customFormat="1" ht="94.2" customHeight="1" x14ac:dyDescent="0.25">
      <c r="A5" s="305"/>
      <c r="B5" s="305"/>
      <c r="C5" s="305"/>
      <c r="D5" s="305"/>
      <c r="E5" s="305"/>
      <c r="F5" s="305"/>
      <c r="G5" s="310"/>
      <c r="H5" s="312"/>
      <c r="I5" s="307"/>
      <c r="J5" s="312"/>
      <c r="K5" s="312"/>
      <c r="L5" s="307"/>
      <c r="M5" s="205" t="s">
        <v>3928</v>
      </c>
      <c r="N5" s="205" t="s">
        <v>3930</v>
      </c>
      <c r="O5" s="116" t="s">
        <v>1974</v>
      </c>
      <c r="P5" s="103" t="s">
        <v>1975</v>
      </c>
      <c r="Q5" s="94" t="s">
        <v>1987</v>
      </c>
      <c r="R5" s="95" t="s">
        <v>3827</v>
      </c>
      <c r="S5" s="94" t="s">
        <v>3829</v>
      </c>
      <c r="T5" s="94" t="s">
        <v>3828</v>
      </c>
      <c r="U5" s="103" t="s">
        <v>938</v>
      </c>
      <c r="V5" s="103" t="s">
        <v>939</v>
      </c>
      <c r="W5" s="145" t="s">
        <v>938</v>
      </c>
      <c r="X5" s="96" t="s">
        <v>939</v>
      </c>
      <c r="Y5" s="103" t="s">
        <v>938</v>
      </c>
      <c r="Z5" s="103" t="s">
        <v>939</v>
      </c>
      <c r="AA5" s="300"/>
      <c r="AB5" s="290"/>
      <c r="AC5" s="195"/>
    </row>
    <row r="6" spans="1:29" x14ac:dyDescent="0.4">
      <c r="A6" s="4">
        <v>12</v>
      </c>
      <c r="B6" s="44" t="s">
        <v>1860</v>
      </c>
      <c r="C6" s="89">
        <v>10683</v>
      </c>
      <c r="D6" s="55" t="s">
        <v>1861</v>
      </c>
      <c r="E6" s="4" t="s">
        <v>949</v>
      </c>
      <c r="F6" s="32" t="s">
        <v>1979</v>
      </c>
      <c r="G6" s="33">
        <v>119352</v>
      </c>
      <c r="H6" s="31">
        <v>395437292.50999999</v>
      </c>
      <c r="I6" s="31">
        <v>98453895.909999996</v>
      </c>
      <c r="J6" s="31">
        <v>126925932.65000001</v>
      </c>
      <c r="K6" s="31">
        <v>221713474.88</v>
      </c>
      <c r="L6" s="107">
        <v>0</v>
      </c>
      <c r="M6" s="206" t="str">
        <f>VLOOKUP($C6,Planfin!$C$3:$Q$80,14,0)</f>
        <v>1.0</v>
      </c>
      <c r="N6" s="206" t="str">
        <f>VLOOKUP($C6,Planfin!$C$3:$Q$80,15,0)</f>
        <v>1.0</v>
      </c>
      <c r="O6" s="98" t="str">
        <f>VLOOKUP(ผลตารางคะแนน!C6,UnitCost!C3:S898,17,0)</f>
        <v>1.0</v>
      </c>
      <c r="P6" s="98" t="str">
        <f>VLOOKUP(ผลตารางคะแนน!$C6,UnitCost!$C$3:$T$80,18,0)</f>
        <v>1.0</v>
      </c>
      <c r="Q6" s="98">
        <f>VLOOKUP($C6,'HGR '!$C$3:$Z$80,21,0)</f>
        <v>0.5</v>
      </c>
      <c r="R6" s="98">
        <f>VLOOKUP($C6,'HGR '!$C$3:$Z$80,22,0)</f>
        <v>0.5</v>
      </c>
      <c r="S6" s="98">
        <f>VLOOKUP($C6,'HGR '!$C$3:$Z$80,24,0)</f>
        <v>0.5</v>
      </c>
      <c r="T6" s="98">
        <f>VLOOKUP($C6,'HGR '!$C$3:$Z$80,23,0)</f>
        <v>0.5</v>
      </c>
      <c r="U6" s="141">
        <f>VLOOKUP($C6,อัตราการครองเตียง!$C$2:$M$897,10,0)</f>
        <v>100.26558064914229</v>
      </c>
      <c r="V6" s="53">
        <f>VLOOKUP($C6,อัตราการครองเตียง!$C$2:$M$897,11,0)</f>
        <v>1</v>
      </c>
      <c r="W6" s="120">
        <f>VLOOKUP($C6,CMI!$A$3:$U$899,7,0)</f>
        <v>1.2806999999999999</v>
      </c>
      <c r="X6" s="99">
        <f>VLOOKUP($C6,CMI!$A$3:$U$899,21,0)</f>
        <v>0</v>
      </c>
      <c r="Y6" s="100" t="str">
        <f>VLOOKUP($C6,Risk2561Q4!$D$3:$AB$80,25,0)</f>
        <v>B</v>
      </c>
      <c r="Z6" s="53">
        <f>VLOOKUP($C6,Risk2561Q4!$D$3:$AE$80,28,0)</f>
        <v>1</v>
      </c>
      <c r="AA6" s="101">
        <f>VLOOKUP($C6,Point!$C$2:$F$900,4,0)</f>
        <v>1</v>
      </c>
      <c r="AB6" s="162">
        <f t="shared" ref="AB6:AB20" si="0">M6+N6+O6+P6+Q6+R6+S6+T6+V6+X6+Z6+AA6</f>
        <v>9</v>
      </c>
      <c r="AC6" s="164" t="s">
        <v>950</v>
      </c>
    </row>
    <row r="7" spans="1:29" x14ac:dyDescent="0.4">
      <c r="A7" s="4">
        <v>12</v>
      </c>
      <c r="B7" s="44" t="s">
        <v>1860</v>
      </c>
      <c r="C7" s="89">
        <v>11407</v>
      </c>
      <c r="D7" s="55" t="s">
        <v>1862</v>
      </c>
      <c r="E7" s="4" t="s">
        <v>953</v>
      </c>
      <c r="F7" s="32" t="s">
        <v>3831</v>
      </c>
      <c r="G7" s="33">
        <v>67725</v>
      </c>
      <c r="H7" s="31">
        <v>35860756.130000003</v>
      </c>
      <c r="I7" s="31">
        <v>20184621.379999999</v>
      </c>
      <c r="J7" s="31">
        <v>2727850.03</v>
      </c>
      <c r="K7" s="31">
        <v>-1503080.85</v>
      </c>
      <c r="L7" s="107">
        <v>1</v>
      </c>
      <c r="M7" s="206" t="str">
        <f>VLOOKUP($C7,Planfin!$C$3:$Q$80,14,0)</f>
        <v>1.0</v>
      </c>
      <c r="N7" s="206" t="str">
        <f>VLOOKUP($C7,Planfin!$C$3:$Q$80,15,0)</f>
        <v>1.0</v>
      </c>
      <c r="O7" s="98" t="str">
        <f>VLOOKUP(ผลตารางคะแนน!C7,UnitCost!C4:S899,17,0)</f>
        <v>1.0</v>
      </c>
      <c r="P7" s="98" t="str">
        <f>VLOOKUP(ผลตารางคะแนน!$C7,UnitCost!$C$3:$T$80,18,0)</f>
        <v>1.0</v>
      </c>
      <c r="Q7" s="98">
        <f>VLOOKUP($C7,'HGR '!$C$3:$Z$80,21,0)</f>
        <v>0</v>
      </c>
      <c r="R7" s="98">
        <f>VLOOKUP($C7,'HGR '!$C$3:$Z$80,22,0)</f>
        <v>0</v>
      </c>
      <c r="S7" s="98">
        <f>VLOOKUP($C7,'HGR '!$C$3:$Z$80,24,0)</f>
        <v>0</v>
      </c>
      <c r="T7" s="98">
        <f>VLOOKUP($C7,'HGR '!$C$3:$Z$80,23,0)</f>
        <v>0</v>
      </c>
      <c r="U7" s="141">
        <f>VLOOKUP($C7,อัตราการครองเตียง!$C$2:$M$897,10,0)</f>
        <v>114.60273972602739</v>
      </c>
      <c r="V7" s="53">
        <f>VLOOKUP($C7,อัตราการครองเตียง!$C$2:$M$897,11,0)</f>
        <v>1</v>
      </c>
      <c r="W7" s="120">
        <f>VLOOKUP($C7,CMI!$A$3:$U$899,7,0)</f>
        <v>0.4637</v>
      </c>
      <c r="X7" s="99">
        <f>VLOOKUP($C7,CMI!$A$3:$U$899,21,0)</f>
        <v>0</v>
      </c>
      <c r="Y7" s="100" t="str">
        <f>VLOOKUP($C7,Risk2561Q4!$D$3:$AB$80,25,0)</f>
        <v>B-</v>
      </c>
      <c r="Z7" s="53">
        <f>VLOOKUP($C7,Risk2561Q4!$D$3:$AE$80,28,0)</f>
        <v>1</v>
      </c>
      <c r="AA7" s="101">
        <f>VLOOKUP($C7,Point!$C$2:$F$900,4,0)</f>
        <v>1</v>
      </c>
      <c r="AB7" s="162">
        <f t="shared" si="0"/>
        <v>7</v>
      </c>
      <c r="AC7" s="110" t="s">
        <v>3848</v>
      </c>
    </row>
    <row r="8" spans="1:29" x14ac:dyDescent="0.4">
      <c r="A8" s="4">
        <v>12</v>
      </c>
      <c r="B8" s="44" t="s">
        <v>1860</v>
      </c>
      <c r="C8" s="89">
        <v>11408</v>
      </c>
      <c r="D8" s="55" t="s">
        <v>1863</v>
      </c>
      <c r="E8" s="4" t="s">
        <v>953</v>
      </c>
      <c r="F8" s="32" t="s">
        <v>977</v>
      </c>
      <c r="G8" s="33">
        <v>49940</v>
      </c>
      <c r="H8" s="31">
        <v>121343.72</v>
      </c>
      <c r="I8" s="31">
        <v>-15472177.1</v>
      </c>
      <c r="J8" s="31">
        <v>3738379.5</v>
      </c>
      <c r="K8" s="31">
        <v>1073900.74</v>
      </c>
      <c r="L8" s="107">
        <v>3</v>
      </c>
      <c r="M8" s="206" t="str">
        <f>VLOOKUP($C8,Planfin!$C$3:$Q$80,14,0)</f>
        <v>1.0</v>
      </c>
      <c r="N8" s="206" t="str">
        <f>VLOOKUP($C8,Planfin!$C$3:$Q$80,15,0)</f>
        <v>1.0</v>
      </c>
      <c r="O8" s="98" t="str">
        <f>VLOOKUP(ผลตารางคะแนน!C8,UnitCost!C5:S900,17,0)</f>
        <v>1.0</v>
      </c>
      <c r="P8" s="98" t="str">
        <f>VLOOKUP(ผลตารางคะแนน!$C8,UnitCost!$C$3:$T$80,18,0)</f>
        <v>1.0</v>
      </c>
      <c r="Q8" s="98">
        <f>VLOOKUP($C8,'HGR '!$C$3:$Z$80,21,0)</f>
        <v>0</v>
      </c>
      <c r="R8" s="98">
        <f>VLOOKUP($C8,'HGR '!$C$3:$Z$80,22,0)</f>
        <v>0</v>
      </c>
      <c r="S8" s="98">
        <f>VLOOKUP($C8,'HGR '!$C$3:$Z$80,24,0)</f>
        <v>0.5</v>
      </c>
      <c r="T8" s="98">
        <f>VLOOKUP($C8,'HGR '!$C$3:$Z$80,23,0)</f>
        <v>0.5</v>
      </c>
      <c r="U8" s="141">
        <f>VLOOKUP($C8,อัตราการครองเตียง!$C$2:$M$897,10,0)</f>
        <v>82.452054794520549</v>
      </c>
      <c r="V8" s="53">
        <f>VLOOKUP($C8,อัตราการครองเตียง!$C$2:$M$897,11,0)</f>
        <v>1</v>
      </c>
      <c r="W8" s="120">
        <f>VLOOKUP($C8,CMI!$A$3:$U$899,7,0)</f>
        <v>0.49180000000000001</v>
      </c>
      <c r="X8" s="99">
        <f>VLOOKUP($C8,CMI!$A$3:$U$899,21,0)</f>
        <v>0</v>
      </c>
      <c r="Y8" s="100" t="str">
        <f>VLOOKUP($C8,Risk2561Q4!$D$3:$AB$80,25,0)</f>
        <v>C-</v>
      </c>
      <c r="Z8" s="53">
        <f>VLOOKUP($C8,Risk2561Q4!$D$3:$AE$80,28,0)</f>
        <v>0</v>
      </c>
      <c r="AA8" s="101">
        <f>VLOOKUP($C8,Point!$C$2:$F$900,4,0)</f>
        <v>1</v>
      </c>
      <c r="AB8" s="162">
        <f t="shared" si="0"/>
        <v>7</v>
      </c>
      <c r="AC8" s="110" t="s">
        <v>3848</v>
      </c>
    </row>
    <row r="9" spans="1:29" x14ac:dyDescent="0.4">
      <c r="A9" s="4">
        <v>12</v>
      </c>
      <c r="B9" s="44" t="s">
        <v>1860</v>
      </c>
      <c r="C9" s="89">
        <v>11409</v>
      </c>
      <c r="D9" s="55" t="s">
        <v>1864</v>
      </c>
      <c r="E9" s="4" t="s">
        <v>953</v>
      </c>
      <c r="F9" s="32" t="s">
        <v>3832</v>
      </c>
      <c r="G9" s="33">
        <v>53076</v>
      </c>
      <c r="H9" s="31">
        <v>7671571.9500000002</v>
      </c>
      <c r="I9" s="31">
        <v>-1599902.09</v>
      </c>
      <c r="J9" s="31">
        <v>-3498089.37</v>
      </c>
      <c r="K9" s="31">
        <v>-4106751.48</v>
      </c>
      <c r="L9" s="107">
        <v>2</v>
      </c>
      <c r="M9" s="206" t="str">
        <f>VLOOKUP($C9,Planfin!$C$3:$Q$80,14,0)</f>
        <v>0</v>
      </c>
      <c r="N9" s="206" t="str">
        <f>VLOOKUP($C9,Planfin!$C$3:$Q$80,15,0)</f>
        <v>0</v>
      </c>
      <c r="O9" s="98" t="str">
        <f>VLOOKUP(ผลตารางคะแนน!C9,UnitCost!C6:S901,17,0)</f>
        <v>1.0</v>
      </c>
      <c r="P9" s="98" t="str">
        <f>VLOOKUP(ผลตารางคะแนน!$C9,UnitCost!$C$3:$T$80,18,0)</f>
        <v>1.0</v>
      </c>
      <c r="Q9" s="98">
        <f>VLOOKUP($C9,'HGR '!$C$3:$Z$80,21,0)</f>
        <v>0</v>
      </c>
      <c r="R9" s="98">
        <f>VLOOKUP($C9,'HGR '!$C$3:$Z$80,22,0)</f>
        <v>0</v>
      </c>
      <c r="S9" s="98">
        <f>VLOOKUP($C9,'HGR '!$C$3:$Z$80,24,0)</f>
        <v>0</v>
      </c>
      <c r="T9" s="98">
        <f>VLOOKUP($C9,'HGR '!$C$3:$Z$80,23,0)</f>
        <v>0</v>
      </c>
      <c r="U9" s="141">
        <f>VLOOKUP($C9,อัตราการครองเตียง!$C$2:$M$897,10,0)</f>
        <v>85.990867579908681</v>
      </c>
      <c r="V9" s="53">
        <f>VLOOKUP($C9,อัตราการครองเตียง!$C$2:$M$897,11,0)</f>
        <v>1</v>
      </c>
      <c r="W9" s="120">
        <f>VLOOKUP($C9,CMI!$A$3:$U$899,7,0)</f>
        <v>0.50439999999999996</v>
      </c>
      <c r="X9" s="99">
        <f>VLOOKUP($C9,CMI!$A$3:$U$899,21,0)</f>
        <v>0</v>
      </c>
      <c r="Y9" s="100" t="str">
        <f>VLOOKUP($C9,Risk2561Q4!$D$3:$AB$80,25,0)</f>
        <v>C-</v>
      </c>
      <c r="Z9" s="53">
        <f>VLOOKUP($C9,Risk2561Q4!$D$3:$AE$80,28,0)</f>
        <v>0</v>
      </c>
      <c r="AA9" s="101">
        <f>VLOOKUP($C9,Point!$C$2:$F$900,4,0)</f>
        <v>1</v>
      </c>
      <c r="AB9" s="162">
        <f t="shared" si="0"/>
        <v>4</v>
      </c>
      <c r="AC9" s="163" t="s">
        <v>3860</v>
      </c>
    </row>
    <row r="10" spans="1:29" x14ac:dyDescent="0.4">
      <c r="A10" s="4">
        <v>12</v>
      </c>
      <c r="B10" s="44" t="s">
        <v>1860</v>
      </c>
      <c r="C10" s="89">
        <v>11410</v>
      </c>
      <c r="D10" s="55" t="s">
        <v>1865</v>
      </c>
      <c r="E10" s="4" t="s">
        <v>953</v>
      </c>
      <c r="F10" s="32" t="s">
        <v>3832</v>
      </c>
      <c r="G10" s="33">
        <v>33306</v>
      </c>
      <c r="H10" s="31">
        <v>734334.99</v>
      </c>
      <c r="I10" s="31">
        <v>-9457644.1300000008</v>
      </c>
      <c r="J10" s="31">
        <v>489743.22</v>
      </c>
      <c r="K10" s="31">
        <v>-1779825.05</v>
      </c>
      <c r="L10" s="107">
        <v>5</v>
      </c>
      <c r="M10" s="206" t="str">
        <f>VLOOKUP($C10,Planfin!$C$3:$Q$80,14,0)</f>
        <v>1.0</v>
      </c>
      <c r="N10" s="206" t="str">
        <f>VLOOKUP($C10,Planfin!$C$3:$Q$80,15,0)</f>
        <v>0</v>
      </c>
      <c r="O10" s="98" t="str">
        <f>VLOOKUP(ผลตารางคะแนน!C10,UnitCost!C7:S902,17,0)</f>
        <v>1.0</v>
      </c>
      <c r="P10" s="98" t="str">
        <f>VLOOKUP(ผลตารางคะแนน!$C10,UnitCost!$C$3:$T$80,18,0)</f>
        <v>1.0</v>
      </c>
      <c r="Q10" s="98">
        <f>VLOOKUP($C10,'HGR '!$C$3:$Z$80,21,0)</f>
        <v>0.5</v>
      </c>
      <c r="R10" s="98">
        <f>VLOOKUP($C10,'HGR '!$C$3:$Z$80,22,0)</f>
        <v>0.5</v>
      </c>
      <c r="S10" s="98">
        <f>VLOOKUP($C10,'HGR '!$C$3:$Z$80,24,0)</f>
        <v>0.5</v>
      </c>
      <c r="T10" s="98">
        <f>VLOOKUP($C10,'HGR '!$C$3:$Z$80,23,0)</f>
        <v>0.5</v>
      </c>
      <c r="U10" s="141">
        <f>VLOOKUP($C10,อัตราการครองเตียง!$C$2:$M$897,10,0)</f>
        <v>33.730593607305934</v>
      </c>
      <c r="V10" s="53">
        <f>VLOOKUP($C10,อัตราการครองเตียง!$C$2:$M$897,11,0)</f>
        <v>0</v>
      </c>
      <c r="W10" s="120">
        <f>VLOOKUP($C10,CMI!$A$3:$U$899,7,0)</f>
        <v>0.3926</v>
      </c>
      <c r="X10" s="99">
        <f>VLOOKUP($C10,CMI!$A$3:$U$899,21,0)</f>
        <v>0</v>
      </c>
      <c r="Y10" s="100" t="str">
        <f>VLOOKUP($C10,Risk2561Q4!$D$3:$AB$80,25,0)</f>
        <v>C-</v>
      </c>
      <c r="Z10" s="53">
        <f>VLOOKUP($C10,Risk2561Q4!$D$3:$AE$80,28,0)</f>
        <v>0</v>
      </c>
      <c r="AA10" s="101">
        <f>VLOOKUP($C10,Point!$C$2:$F$900,4,0)</f>
        <v>1</v>
      </c>
      <c r="AB10" s="162">
        <f t="shared" si="0"/>
        <v>6</v>
      </c>
      <c r="AC10" s="246" t="s">
        <v>3851</v>
      </c>
    </row>
    <row r="11" spans="1:29" x14ac:dyDescent="0.4">
      <c r="A11" s="4">
        <v>12</v>
      </c>
      <c r="B11" s="44" t="s">
        <v>1860</v>
      </c>
      <c r="C11" s="89">
        <v>11411</v>
      </c>
      <c r="D11" s="55" t="s">
        <v>1866</v>
      </c>
      <c r="E11" s="4" t="s">
        <v>953</v>
      </c>
      <c r="F11" s="32" t="s">
        <v>966</v>
      </c>
      <c r="G11" s="33">
        <v>73884</v>
      </c>
      <c r="H11" s="31">
        <v>-17016055.579999998</v>
      </c>
      <c r="I11" s="31">
        <v>-39085329.240000002</v>
      </c>
      <c r="J11" s="31">
        <v>29037754.579999998</v>
      </c>
      <c r="K11" s="31">
        <v>20994013.59</v>
      </c>
      <c r="L11" s="107">
        <v>6</v>
      </c>
      <c r="M11" s="206" t="str">
        <f>VLOOKUP($C11,Planfin!$C$3:$Q$80,14,0)</f>
        <v>0</v>
      </c>
      <c r="N11" s="206" t="str">
        <f>VLOOKUP($C11,Planfin!$C$3:$Q$80,15,0)</f>
        <v>0</v>
      </c>
      <c r="O11" s="98" t="str">
        <f>VLOOKUP(ผลตารางคะแนน!C11,UnitCost!C8:S903,17,0)</f>
        <v>1.0</v>
      </c>
      <c r="P11" s="98" t="str">
        <f>VLOOKUP(ผลตารางคะแนน!$C11,UnitCost!$C$3:$T$80,18,0)</f>
        <v>1.0</v>
      </c>
      <c r="Q11" s="98">
        <f>VLOOKUP($C11,'HGR '!$C$3:$Z$80,21,0)</f>
        <v>0</v>
      </c>
      <c r="R11" s="98">
        <f>VLOOKUP($C11,'HGR '!$C$3:$Z$80,22,0)</f>
        <v>0</v>
      </c>
      <c r="S11" s="98">
        <f>VLOOKUP($C11,'HGR '!$C$3:$Z$80,24,0)</f>
        <v>0</v>
      </c>
      <c r="T11" s="98">
        <f>VLOOKUP($C11,'HGR '!$C$3:$Z$80,23,0)</f>
        <v>0</v>
      </c>
      <c r="U11" s="141">
        <f>VLOOKUP($C11,อัตราการครองเตียง!$C$2:$M$897,10,0)</f>
        <v>94.410958904109592</v>
      </c>
      <c r="V11" s="53">
        <f>VLOOKUP($C11,อัตราการครองเตียง!$C$2:$M$897,11,0)</f>
        <v>1</v>
      </c>
      <c r="W11" s="120">
        <f>VLOOKUP($C11,CMI!$A$3:$U$899,7,0)</f>
        <v>0.51170000000000004</v>
      </c>
      <c r="X11" s="99">
        <f>VLOOKUP($C11,CMI!$A$3:$U$899,21,0)</f>
        <v>0</v>
      </c>
      <c r="Y11" s="100" t="str">
        <f>VLOOKUP($C11,Risk2561Q4!$D$3:$AB$80,25,0)</f>
        <v>B-</v>
      </c>
      <c r="Z11" s="53">
        <f>VLOOKUP($C11,Risk2561Q4!$D$3:$AE$80,28,0)</f>
        <v>1</v>
      </c>
      <c r="AA11" s="101">
        <f>VLOOKUP($C11,Point!$C$2:$F$900,4,0)</f>
        <v>1</v>
      </c>
      <c r="AB11" s="162">
        <f t="shared" si="0"/>
        <v>5</v>
      </c>
      <c r="AC11" s="245" t="s">
        <v>3863</v>
      </c>
    </row>
    <row r="12" spans="1:29" x14ac:dyDescent="0.4">
      <c r="A12" s="4">
        <v>12</v>
      </c>
      <c r="B12" s="44" t="s">
        <v>1860</v>
      </c>
      <c r="C12" s="89">
        <v>11412</v>
      </c>
      <c r="D12" s="55" t="s">
        <v>1867</v>
      </c>
      <c r="E12" s="4" t="s">
        <v>953</v>
      </c>
      <c r="F12" s="32" t="s">
        <v>3832</v>
      </c>
      <c r="G12" s="33">
        <v>35124</v>
      </c>
      <c r="H12" s="31">
        <v>13666471.640000001</v>
      </c>
      <c r="I12" s="31">
        <v>4547753.6500000004</v>
      </c>
      <c r="J12" s="31">
        <v>7803512.79</v>
      </c>
      <c r="K12" s="31">
        <v>6543847.3799999999</v>
      </c>
      <c r="L12" s="107">
        <v>0</v>
      </c>
      <c r="M12" s="206" t="str">
        <f>VLOOKUP($C12,Planfin!$C$3:$Q$80,14,0)</f>
        <v>1.0</v>
      </c>
      <c r="N12" s="206" t="str">
        <f>VLOOKUP($C12,Planfin!$C$3:$Q$80,15,0)</f>
        <v>1.0</v>
      </c>
      <c r="O12" s="98" t="str">
        <f>VLOOKUP(ผลตารางคะแนน!C12,UnitCost!C9:S904,17,0)</f>
        <v>1.0</v>
      </c>
      <c r="P12" s="98" t="str">
        <f>VLOOKUP(ผลตารางคะแนน!$C12,UnitCost!$C$3:$T$80,18,0)</f>
        <v>1.0</v>
      </c>
      <c r="Q12" s="98">
        <f>VLOOKUP($C12,'HGR '!$C$3:$Z$80,21,0)</f>
        <v>0.5</v>
      </c>
      <c r="R12" s="98">
        <f>VLOOKUP($C12,'HGR '!$C$3:$Z$80,22,0)</f>
        <v>0.5</v>
      </c>
      <c r="S12" s="98">
        <f>VLOOKUP($C12,'HGR '!$C$3:$Z$80,24,0)</f>
        <v>0.5</v>
      </c>
      <c r="T12" s="98">
        <f>VLOOKUP($C12,'HGR '!$C$3:$Z$80,23,0)</f>
        <v>0.5</v>
      </c>
      <c r="U12" s="141">
        <f>VLOOKUP($C12,อัตราการครองเตียง!$C$2:$M$897,10,0)</f>
        <v>70.630136986301366</v>
      </c>
      <c r="V12" s="53">
        <f>VLOOKUP($C12,อัตราการครองเตียง!$C$2:$M$897,11,0)</f>
        <v>0</v>
      </c>
      <c r="W12" s="120">
        <f>VLOOKUP($C12,CMI!$A$3:$U$899,7,0)</f>
        <v>0.4138</v>
      </c>
      <c r="X12" s="99">
        <f>VLOOKUP($C12,CMI!$A$3:$U$899,21,0)</f>
        <v>0</v>
      </c>
      <c r="Y12" s="100" t="str">
        <f>VLOOKUP($C12,Risk2561Q4!$D$3:$AB$80,25,0)</f>
        <v>B-</v>
      </c>
      <c r="Z12" s="53">
        <f>VLOOKUP($C12,Risk2561Q4!$D$3:$AE$80,28,0)</f>
        <v>1</v>
      </c>
      <c r="AA12" s="101">
        <f>VLOOKUP($C12,Point!$C$2:$F$900,4,0)</f>
        <v>1</v>
      </c>
      <c r="AB12" s="162">
        <f t="shared" si="0"/>
        <v>8</v>
      </c>
      <c r="AC12" s="164" t="s">
        <v>950</v>
      </c>
    </row>
    <row r="13" spans="1:29" x14ac:dyDescent="0.4">
      <c r="A13" s="4">
        <v>12</v>
      </c>
      <c r="B13" s="44" t="s">
        <v>1860</v>
      </c>
      <c r="C13" s="89">
        <v>11413</v>
      </c>
      <c r="D13" s="55" t="s">
        <v>1868</v>
      </c>
      <c r="E13" s="4" t="s">
        <v>953</v>
      </c>
      <c r="F13" s="32" t="s">
        <v>3832</v>
      </c>
      <c r="G13" s="33">
        <v>33469</v>
      </c>
      <c r="H13" s="31">
        <v>-4475117.9800000004</v>
      </c>
      <c r="I13" s="31">
        <v>-17259568.649999999</v>
      </c>
      <c r="J13" s="31">
        <v>5692938.4800000004</v>
      </c>
      <c r="K13" s="31">
        <v>3123152.63</v>
      </c>
      <c r="L13" s="107">
        <v>6</v>
      </c>
      <c r="M13" s="206" t="str">
        <f>VLOOKUP($C13,Planfin!$C$3:$Q$80,14,0)</f>
        <v>1.0</v>
      </c>
      <c r="N13" s="206" t="str">
        <f>VLOOKUP($C13,Planfin!$C$3:$Q$80,15,0)</f>
        <v>1.0</v>
      </c>
      <c r="O13" s="98" t="str">
        <f>VLOOKUP(ผลตารางคะแนน!C13,UnitCost!C10:S905,17,0)</f>
        <v>1.0</v>
      </c>
      <c r="P13" s="98" t="str">
        <f>VLOOKUP(ผลตารางคะแนน!$C13,UnitCost!$C$3:$T$80,18,0)</f>
        <v>1.0</v>
      </c>
      <c r="Q13" s="98">
        <f>VLOOKUP($C13,'HGR '!$C$3:$Z$80,21,0)</f>
        <v>0</v>
      </c>
      <c r="R13" s="98">
        <f>VLOOKUP($C13,'HGR '!$C$3:$Z$80,22,0)</f>
        <v>0</v>
      </c>
      <c r="S13" s="98">
        <f>VLOOKUP($C13,'HGR '!$C$3:$Z$80,24,0)</f>
        <v>0</v>
      </c>
      <c r="T13" s="98">
        <f>VLOOKUP($C13,'HGR '!$C$3:$Z$80,23,0)</f>
        <v>0</v>
      </c>
      <c r="U13" s="141">
        <f>VLOOKUP($C13,อัตราการครองเตียง!$C$2:$M$897,10,0)</f>
        <v>58.799086757990871</v>
      </c>
      <c r="V13" s="53">
        <f>VLOOKUP($C13,อัตราการครองเตียง!$C$2:$M$897,11,0)</f>
        <v>0</v>
      </c>
      <c r="W13" s="120">
        <f>VLOOKUP($C13,CMI!$A$3:$U$899,7,0)</f>
        <v>0.48010000000000003</v>
      </c>
      <c r="X13" s="99">
        <f>VLOOKUP($C13,CMI!$A$3:$U$899,21,0)</f>
        <v>0</v>
      </c>
      <c r="Y13" s="100" t="str">
        <f>VLOOKUP($C13,Risk2561Q4!$D$3:$AB$80,25,0)</f>
        <v>B-</v>
      </c>
      <c r="Z13" s="53">
        <f>VLOOKUP($C13,Risk2561Q4!$D$3:$AE$80,28,0)</f>
        <v>1</v>
      </c>
      <c r="AA13" s="101">
        <f>VLOOKUP($C13,Point!$C$2:$F$900,4,0)</f>
        <v>1</v>
      </c>
      <c r="AB13" s="162">
        <f t="shared" si="0"/>
        <v>6</v>
      </c>
      <c r="AC13" s="246" t="s">
        <v>3851</v>
      </c>
    </row>
    <row r="14" spans="1:29" x14ac:dyDescent="0.4">
      <c r="A14" s="4">
        <v>12</v>
      </c>
      <c r="B14" s="44" t="s">
        <v>1860</v>
      </c>
      <c r="C14" s="89">
        <v>14139</v>
      </c>
      <c r="D14" s="55" t="s">
        <v>1869</v>
      </c>
      <c r="E14" s="4" t="s">
        <v>953</v>
      </c>
      <c r="F14" s="32" t="s">
        <v>959</v>
      </c>
      <c r="G14" s="33">
        <v>23773</v>
      </c>
      <c r="H14" s="31">
        <v>7776555.9000000004</v>
      </c>
      <c r="I14" s="31">
        <v>487077.51</v>
      </c>
      <c r="J14" s="31">
        <v>7950277.1600000001</v>
      </c>
      <c r="K14" s="31">
        <v>4776637.12</v>
      </c>
      <c r="L14" s="107">
        <v>1</v>
      </c>
      <c r="M14" s="206" t="str">
        <f>VLOOKUP($C14,Planfin!$C$3:$Q$80,14,0)</f>
        <v>0</v>
      </c>
      <c r="N14" s="206" t="str">
        <f>VLOOKUP($C14,Planfin!$C$3:$Q$80,15,0)</f>
        <v>1.0</v>
      </c>
      <c r="O14" s="98" t="str">
        <f>VLOOKUP(ผลตารางคะแนน!C14,UnitCost!C11:S906,17,0)</f>
        <v>1.0</v>
      </c>
      <c r="P14" s="98" t="str">
        <f>VLOOKUP(ผลตารางคะแนน!$C14,UnitCost!$C$3:$T$80,18,0)</f>
        <v>1.0</v>
      </c>
      <c r="Q14" s="98">
        <f>VLOOKUP($C14,'HGR '!$C$3:$Z$80,21,0)</f>
        <v>0</v>
      </c>
      <c r="R14" s="98">
        <f>VLOOKUP($C14,'HGR '!$C$3:$Z$80,22,0)</f>
        <v>0</v>
      </c>
      <c r="S14" s="98">
        <f>VLOOKUP($C14,'HGR '!$C$3:$Z$80,24,0)</f>
        <v>0</v>
      </c>
      <c r="T14" s="98">
        <f>VLOOKUP($C14,'HGR '!$C$3:$Z$80,23,0)</f>
        <v>0.5</v>
      </c>
      <c r="U14" s="141">
        <f>VLOOKUP($C14,อัตราการครองเตียง!$C$2:$M$897,10,0)</f>
        <v>60.356164383561641</v>
      </c>
      <c r="V14" s="53">
        <f>VLOOKUP($C14,อัตราการครองเตียง!$C$2:$M$897,11,0)</f>
        <v>0</v>
      </c>
      <c r="W14" s="120">
        <f>VLOOKUP($C14,CMI!$A$3:$U$899,7,0)</f>
        <v>0.42520000000000002</v>
      </c>
      <c r="X14" s="99">
        <f>VLOOKUP($C14,CMI!$A$3:$U$899,21,0)</f>
        <v>0</v>
      </c>
      <c r="Y14" s="100" t="str">
        <f>VLOOKUP($C14,Risk2561Q4!$D$3:$AB$80,25,0)</f>
        <v>B-</v>
      </c>
      <c r="Z14" s="53">
        <f>VLOOKUP($C14,Risk2561Q4!$D$3:$AE$80,28,0)</f>
        <v>1</v>
      </c>
      <c r="AA14" s="101">
        <f>VLOOKUP($C14,Point!$C$2:$F$900,4,0)</f>
        <v>1</v>
      </c>
      <c r="AB14" s="162">
        <f t="shared" si="0"/>
        <v>5.5</v>
      </c>
      <c r="AC14" s="245" t="s">
        <v>3863</v>
      </c>
    </row>
    <row r="15" spans="1:29" x14ac:dyDescent="0.4">
      <c r="A15" s="4">
        <v>12</v>
      </c>
      <c r="B15" s="44" t="s">
        <v>1860</v>
      </c>
      <c r="C15" s="89">
        <v>28817</v>
      </c>
      <c r="D15" s="55" t="s">
        <v>1870</v>
      </c>
      <c r="E15" s="4" t="s">
        <v>953</v>
      </c>
      <c r="F15" s="32" t="s">
        <v>981</v>
      </c>
      <c r="G15" s="33">
        <v>12896</v>
      </c>
      <c r="H15" s="31">
        <v>8982946.6899999995</v>
      </c>
      <c r="I15" s="31">
        <v>4128455.04</v>
      </c>
      <c r="J15" s="31">
        <v>5862260.9699999997</v>
      </c>
      <c r="K15" s="31">
        <v>-315730.34000000003</v>
      </c>
      <c r="L15" s="107">
        <v>1</v>
      </c>
      <c r="M15" s="206" t="str">
        <f>VLOOKUP($C15,Planfin!$C$3:$Q$80,14,0)</f>
        <v>0</v>
      </c>
      <c r="N15" s="206" t="str">
        <f>VLOOKUP($C15,Planfin!$C$3:$Q$80,15,0)</f>
        <v>0</v>
      </c>
      <c r="O15" s="98" t="str">
        <f>VLOOKUP(ผลตารางคะแนน!C15,UnitCost!C12:S907,17,0)</f>
        <v>1.0</v>
      </c>
      <c r="P15" s="98" t="str">
        <f>VLOOKUP(ผลตารางคะแนน!$C15,UnitCost!$C$3:$T$80,18,0)</f>
        <v>1.0</v>
      </c>
      <c r="Q15" s="98">
        <f>VLOOKUP($C15,'HGR '!$C$3:$Z$80,21,0)</f>
        <v>0.5</v>
      </c>
      <c r="R15" s="98">
        <f>VLOOKUP($C15,'HGR '!$C$3:$Z$80,22,0)</f>
        <v>0.5</v>
      </c>
      <c r="S15" s="98">
        <f>VLOOKUP($C15,'HGR '!$C$3:$Z$80,24,0)</f>
        <v>0</v>
      </c>
      <c r="T15" s="98">
        <f>VLOOKUP($C15,'HGR '!$C$3:$Z$80,23,0)</f>
        <v>0</v>
      </c>
      <c r="U15" s="141">
        <f>VLOOKUP($C15,อัตราการครองเตียง!$C$2:$M$897,10,0)</f>
        <v>38.750684931506846</v>
      </c>
      <c r="V15" s="53">
        <f>VLOOKUP($C15,อัตราการครองเตียง!$C$2:$M$897,11,0)</f>
        <v>0</v>
      </c>
      <c r="W15" s="120">
        <f>VLOOKUP($C15,CMI!$A$3:$U$899,7,0)</f>
        <v>0.50839999999999996</v>
      </c>
      <c r="X15" s="99">
        <f>VLOOKUP($C15,CMI!$A$3:$U$899,21,0)</f>
        <v>0</v>
      </c>
      <c r="Y15" s="100" t="str">
        <f>VLOOKUP($C15,Risk2561Q4!$D$3:$AB$80,25,0)</f>
        <v>D</v>
      </c>
      <c r="Z15" s="53">
        <f>VLOOKUP($C15,Risk2561Q4!$D$3:$AE$80,28,0)</f>
        <v>0</v>
      </c>
      <c r="AA15" s="101">
        <f>VLOOKUP($C15,Point!$C$2:$F$900,4,0)</f>
        <v>1</v>
      </c>
      <c r="AB15" s="162">
        <f t="shared" si="0"/>
        <v>4</v>
      </c>
      <c r="AC15" s="163" t="s">
        <v>3860</v>
      </c>
    </row>
    <row r="16" spans="1:29" x14ac:dyDescent="0.4">
      <c r="A16" s="4">
        <v>12</v>
      </c>
      <c r="B16" s="44" t="s">
        <v>1871</v>
      </c>
      <c r="C16" s="89">
        <v>10750</v>
      </c>
      <c r="D16" s="55" t="s">
        <v>1872</v>
      </c>
      <c r="E16" s="4" t="s">
        <v>986</v>
      </c>
      <c r="F16" s="32" t="s">
        <v>1014</v>
      </c>
      <c r="G16" s="33">
        <v>97180</v>
      </c>
      <c r="H16" s="31">
        <v>115616862.98</v>
      </c>
      <c r="I16" s="31">
        <v>36513584.619999997</v>
      </c>
      <c r="J16" s="31">
        <v>37578966.490000002</v>
      </c>
      <c r="K16" s="31">
        <v>3344056.31</v>
      </c>
      <c r="L16" s="107">
        <v>0</v>
      </c>
      <c r="M16" s="206" t="str">
        <f>VLOOKUP($C16,Planfin!$C$3:$Q$80,14,0)</f>
        <v>0</v>
      </c>
      <c r="N16" s="206" t="str">
        <f>VLOOKUP($C16,Planfin!$C$3:$Q$80,15,0)</f>
        <v>1.0</v>
      </c>
      <c r="O16" s="98" t="str">
        <f>VLOOKUP(ผลตารางคะแนน!C16,UnitCost!C13:S908,17,0)</f>
        <v>1.0</v>
      </c>
      <c r="P16" s="98" t="str">
        <f>VLOOKUP(ผลตารางคะแนน!$C16,UnitCost!$C$3:$T$80,18,0)</f>
        <v>0</v>
      </c>
      <c r="Q16" s="98">
        <f>VLOOKUP($C16,'HGR '!$C$3:$Z$80,21,0)</f>
        <v>0.5</v>
      </c>
      <c r="R16" s="98">
        <f>VLOOKUP($C16,'HGR '!$C$3:$Z$80,22,0)</f>
        <v>0.5</v>
      </c>
      <c r="S16" s="98">
        <f>VLOOKUP($C16,'HGR '!$C$3:$Z$80,24,0)</f>
        <v>0.5</v>
      </c>
      <c r="T16" s="98">
        <f>VLOOKUP($C16,'HGR '!$C$3:$Z$80,23,0)</f>
        <v>0.5</v>
      </c>
      <c r="U16" s="141">
        <f>VLOOKUP($C16,อัตราการครองเตียง!$C$2:$M$897,10,0)</f>
        <v>91.341254080980107</v>
      </c>
      <c r="V16" s="53">
        <f>VLOOKUP($C16,อัตราการครองเตียง!$C$2:$M$897,11,0)</f>
        <v>1</v>
      </c>
      <c r="W16" s="120">
        <f>VLOOKUP($C16,CMI!$A$3:$U$899,7,0)</f>
        <v>1.0629</v>
      </c>
      <c r="X16" s="99">
        <f>VLOOKUP($C16,CMI!$A$3:$U$899,21,0)</f>
        <v>0</v>
      </c>
      <c r="Y16" s="100" t="str">
        <f>VLOOKUP($C16,Risk2561Q4!$D$3:$AB$80,25,0)</f>
        <v>C</v>
      </c>
      <c r="Z16" s="53">
        <f>VLOOKUP($C16,Risk2561Q4!$D$3:$AE$80,28,0)</f>
        <v>0</v>
      </c>
      <c r="AA16" s="101">
        <f>VLOOKUP($C16,Point!$C$2:$F$900,4,0)</f>
        <v>1</v>
      </c>
      <c r="AB16" s="162">
        <f t="shared" si="0"/>
        <v>6</v>
      </c>
      <c r="AC16" s="246" t="s">
        <v>3851</v>
      </c>
    </row>
    <row r="17" spans="1:29" x14ac:dyDescent="0.4">
      <c r="A17" s="4">
        <v>12</v>
      </c>
      <c r="B17" s="44" t="s">
        <v>1871</v>
      </c>
      <c r="C17" s="89">
        <v>10751</v>
      </c>
      <c r="D17" s="55" t="s">
        <v>1873</v>
      </c>
      <c r="E17" s="4" t="s">
        <v>986</v>
      </c>
      <c r="F17" s="32" t="s">
        <v>1980</v>
      </c>
      <c r="G17" s="33">
        <v>69247</v>
      </c>
      <c r="H17" s="31">
        <v>105858693.59999999</v>
      </c>
      <c r="I17" s="31">
        <v>66319324.109999999</v>
      </c>
      <c r="J17" s="31">
        <v>19225767.670000002</v>
      </c>
      <c r="K17" s="31">
        <v>17130996.199999999</v>
      </c>
      <c r="L17" s="107">
        <v>0</v>
      </c>
      <c r="M17" s="206" t="str">
        <f>VLOOKUP($C17,Planfin!$C$3:$Q$80,14,0)</f>
        <v>1.0</v>
      </c>
      <c r="N17" s="206" t="str">
        <f>VLOOKUP($C17,Planfin!$C$3:$Q$80,15,0)</f>
        <v>1.0</v>
      </c>
      <c r="O17" s="98" t="str">
        <f>VLOOKUP(ผลตารางคะแนน!C17,UnitCost!C14:S909,17,0)</f>
        <v>1.0</v>
      </c>
      <c r="P17" s="98" t="str">
        <f>VLOOKUP(ผลตารางคะแนน!$C17,UnitCost!$C$3:$T$80,18,0)</f>
        <v>1.0</v>
      </c>
      <c r="Q17" s="98">
        <f>VLOOKUP($C17,'HGR '!$C$3:$Z$80,21,0)</f>
        <v>0</v>
      </c>
      <c r="R17" s="98">
        <f>VLOOKUP($C17,'HGR '!$C$3:$Z$80,22,0)</f>
        <v>0.5</v>
      </c>
      <c r="S17" s="98">
        <f>VLOOKUP($C17,'HGR '!$C$3:$Z$80,24,0)</f>
        <v>0.5</v>
      </c>
      <c r="T17" s="98">
        <f>VLOOKUP($C17,'HGR '!$C$3:$Z$80,23,0)</f>
        <v>0.5</v>
      </c>
      <c r="U17" s="141">
        <f>VLOOKUP($C17,อัตราการครองเตียง!$C$2:$M$897,10,0)</f>
        <v>71.497803049883686</v>
      </c>
      <c r="V17" s="53">
        <f>VLOOKUP($C17,อัตราการครองเตียง!$C$2:$M$897,11,0)</f>
        <v>0</v>
      </c>
      <c r="W17" s="120">
        <f>VLOOKUP($C17,CMI!$A$3:$U$899,7,0)</f>
        <v>0.64570000000000005</v>
      </c>
      <c r="X17" s="99">
        <f>VLOOKUP($C17,CMI!$A$3:$U$899,21,0)</f>
        <v>0</v>
      </c>
      <c r="Y17" s="100" t="str">
        <f>VLOOKUP($C17,Risk2561Q4!$D$3:$AB$80,25,0)</f>
        <v>B</v>
      </c>
      <c r="Z17" s="53">
        <f>VLOOKUP($C17,Risk2561Q4!$D$3:$AE$80,28,0)</f>
        <v>1</v>
      </c>
      <c r="AA17" s="101">
        <f>VLOOKUP($C17,Point!$C$2:$F$900,4,0)</f>
        <v>1</v>
      </c>
      <c r="AB17" s="162">
        <f t="shared" si="0"/>
        <v>7.5</v>
      </c>
      <c r="AC17" s="110" t="s">
        <v>3848</v>
      </c>
    </row>
    <row r="18" spans="1:29" x14ac:dyDescent="0.4">
      <c r="A18" s="4">
        <v>12</v>
      </c>
      <c r="B18" s="44" t="s">
        <v>1871</v>
      </c>
      <c r="C18" s="89">
        <v>11435</v>
      </c>
      <c r="D18" s="55" t="s">
        <v>1874</v>
      </c>
      <c r="E18" s="4" t="s">
        <v>953</v>
      </c>
      <c r="F18" s="32" t="s">
        <v>3831</v>
      </c>
      <c r="G18" s="33">
        <v>63063</v>
      </c>
      <c r="H18" s="31">
        <v>59698677.310000002</v>
      </c>
      <c r="I18" s="31">
        <v>47504699.939999998</v>
      </c>
      <c r="J18" s="31">
        <v>9332128.9299999997</v>
      </c>
      <c r="K18" s="31">
        <v>3897433.78</v>
      </c>
      <c r="L18" s="107">
        <v>0</v>
      </c>
      <c r="M18" s="206" t="str">
        <f>VLOOKUP($C18,Planfin!$C$3:$Q$80,14,0)</f>
        <v>0</v>
      </c>
      <c r="N18" s="206" t="str">
        <f>VLOOKUP($C18,Planfin!$C$3:$Q$80,15,0)</f>
        <v>1.0</v>
      </c>
      <c r="O18" s="98" t="str">
        <f>VLOOKUP(ผลตารางคะแนน!C18,UnitCost!C15:S910,17,0)</f>
        <v>1.0</v>
      </c>
      <c r="P18" s="98" t="str">
        <f>VLOOKUP(ผลตารางคะแนน!$C18,UnitCost!$C$3:$T$80,18,0)</f>
        <v>0</v>
      </c>
      <c r="Q18" s="98">
        <f>VLOOKUP($C18,'HGR '!$C$3:$Z$80,21,0)</f>
        <v>0</v>
      </c>
      <c r="R18" s="98">
        <f>VLOOKUP($C18,'HGR '!$C$3:$Z$80,22,0)</f>
        <v>0.5</v>
      </c>
      <c r="S18" s="98">
        <f>VLOOKUP($C18,'HGR '!$C$3:$Z$80,24,0)</f>
        <v>0.5</v>
      </c>
      <c r="T18" s="98">
        <f>VLOOKUP($C18,'HGR '!$C$3:$Z$80,23,0)</f>
        <v>0</v>
      </c>
      <c r="U18" s="141">
        <f>VLOOKUP($C18,อัตราการครองเตียง!$C$2:$M$897,10,0)</f>
        <v>46.363636363636367</v>
      </c>
      <c r="V18" s="53">
        <f>VLOOKUP($C18,อัตราการครองเตียง!$C$2:$M$897,11,0)</f>
        <v>0</v>
      </c>
      <c r="W18" s="120">
        <f>VLOOKUP($C18,CMI!$A$3:$U$899,7,0)</f>
        <v>0.45679999999999998</v>
      </c>
      <c r="X18" s="99">
        <f>VLOOKUP($C18,CMI!$A$3:$U$899,21,0)</f>
        <v>0</v>
      </c>
      <c r="Y18" s="100" t="str">
        <f>VLOOKUP($C18,Risk2561Q4!$D$3:$AB$80,25,0)</f>
        <v>B-</v>
      </c>
      <c r="Z18" s="53">
        <f>VLOOKUP($C18,Risk2561Q4!$D$3:$AE$80,28,0)</f>
        <v>1</v>
      </c>
      <c r="AA18" s="101">
        <f>VLOOKUP($C18,Point!$C$2:$F$900,4,0)</f>
        <v>0</v>
      </c>
      <c r="AB18" s="162">
        <f t="shared" si="0"/>
        <v>4</v>
      </c>
      <c r="AC18" s="163" t="s">
        <v>3860</v>
      </c>
    </row>
    <row r="19" spans="1:29" x14ac:dyDescent="0.4">
      <c r="A19" s="4">
        <v>12</v>
      </c>
      <c r="B19" s="44" t="s">
        <v>1871</v>
      </c>
      <c r="C19" s="89">
        <v>11436</v>
      </c>
      <c r="D19" s="55" t="s">
        <v>1875</v>
      </c>
      <c r="E19" s="4" t="s">
        <v>953</v>
      </c>
      <c r="F19" s="32" t="s">
        <v>3832</v>
      </c>
      <c r="G19" s="33">
        <v>47119</v>
      </c>
      <c r="H19" s="31">
        <v>10321695.039999999</v>
      </c>
      <c r="I19" s="31">
        <v>-245873.47</v>
      </c>
      <c r="J19" s="31">
        <v>1839077.29</v>
      </c>
      <c r="K19" s="31">
        <v>-2091324.81</v>
      </c>
      <c r="L19" s="107">
        <v>1</v>
      </c>
      <c r="M19" s="206" t="str">
        <f>VLOOKUP($C19,Planfin!$C$3:$Q$80,14,0)</f>
        <v>1.0</v>
      </c>
      <c r="N19" s="206" t="str">
        <f>VLOOKUP($C19,Planfin!$C$3:$Q$80,15,0)</f>
        <v>1.0</v>
      </c>
      <c r="O19" s="98" t="str">
        <f>VLOOKUP(ผลตารางคะแนน!C19,UnitCost!C16:S911,17,0)</f>
        <v>1.0</v>
      </c>
      <c r="P19" s="98" t="str">
        <f>VLOOKUP(ผลตารางคะแนน!$C19,UnitCost!$C$3:$T$80,18,0)</f>
        <v>0</v>
      </c>
      <c r="Q19" s="98">
        <f>VLOOKUP($C19,'HGR '!$C$3:$Z$80,21,0)</f>
        <v>0</v>
      </c>
      <c r="R19" s="98">
        <f>VLOOKUP($C19,'HGR '!$C$3:$Z$80,22,0)</f>
        <v>0.5</v>
      </c>
      <c r="S19" s="98">
        <f>VLOOKUP($C19,'HGR '!$C$3:$Z$80,24,0)</f>
        <v>0</v>
      </c>
      <c r="T19" s="98">
        <f>VLOOKUP($C19,'HGR '!$C$3:$Z$80,23,0)</f>
        <v>0</v>
      </c>
      <c r="U19" s="141">
        <f>VLOOKUP($C19,อัตราการครองเตียง!$C$2:$M$897,10,0)</f>
        <v>159.97260273972603</v>
      </c>
      <c r="V19" s="53">
        <f>VLOOKUP($C19,อัตราการครองเตียง!$C$2:$M$897,11,0)</f>
        <v>1</v>
      </c>
      <c r="W19" s="120">
        <f>VLOOKUP($C19,CMI!$A$3:$U$899,7,0)</f>
        <v>0.48809999999999998</v>
      </c>
      <c r="X19" s="99">
        <f>VLOOKUP($C19,CMI!$A$3:$U$899,21,0)</f>
        <v>0</v>
      </c>
      <c r="Y19" s="100" t="str">
        <f>VLOOKUP($C19,Risk2561Q4!$D$3:$AB$80,25,0)</f>
        <v>C-</v>
      </c>
      <c r="Z19" s="53">
        <f>VLOOKUP($C19,Risk2561Q4!$D$3:$AE$80,28,0)</f>
        <v>0</v>
      </c>
      <c r="AA19" s="101">
        <f>VLOOKUP($C19,Point!$C$2:$F$900,4,0)</f>
        <v>1</v>
      </c>
      <c r="AB19" s="162">
        <f t="shared" si="0"/>
        <v>5.5</v>
      </c>
      <c r="AC19" s="245" t="s">
        <v>3863</v>
      </c>
    </row>
    <row r="20" spans="1:29" x14ac:dyDescent="0.4">
      <c r="A20" s="4">
        <v>12</v>
      </c>
      <c r="B20" s="44" t="s">
        <v>1871</v>
      </c>
      <c r="C20" s="89">
        <v>11437</v>
      </c>
      <c r="D20" s="55" t="s">
        <v>1876</v>
      </c>
      <c r="E20" s="4" t="s">
        <v>953</v>
      </c>
      <c r="F20" s="32" t="s">
        <v>3831</v>
      </c>
      <c r="G20" s="33">
        <v>80433</v>
      </c>
      <c r="H20" s="31">
        <v>46065646.630000003</v>
      </c>
      <c r="I20" s="31">
        <v>36964544.649999999</v>
      </c>
      <c r="J20" s="31">
        <v>8557209.5899999999</v>
      </c>
      <c r="K20" s="31">
        <v>2019290.47</v>
      </c>
      <c r="L20" s="107">
        <v>0</v>
      </c>
      <c r="M20" s="206" t="str">
        <f>VLOOKUP($C20,Planfin!$C$3:$Q$80,14,0)</f>
        <v>0</v>
      </c>
      <c r="N20" s="206" t="str">
        <f>VLOOKUP($C20,Planfin!$C$3:$Q$80,15,0)</f>
        <v>1.0</v>
      </c>
      <c r="O20" s="98" t="str">
        <f>VLOOKUP(ผลตารางคะแนน!C20,UnitCost!C17:S912,17,0)</f>
        <v>0</v>
      </c>
      <c r="P20" s="98" t="str">
        <f>VLOOKUP(ผลตารางคะแนน!$C20,UnitCost!$C$3:$T$80,18,0)</f>
        <v>0</v>
      </c>
      <c r="Q20" s="98">
        <f>VLOOKUP($C20,'HGR '!$C$3:$Z$80,21,0)</f>
        <v>0</v>
      </c>
      <c r="R20" s="98">
        <f>VLOOKUP($C20,'HGR '!$C$3:$Z$80,22,0)</f>
        <v>0.5</v>
      </c>
      <c r="S20" s="98">
        <f>VLOOKUP($C20,'HGR '!$C$3:$Z$80,24,0)</f>
        <v>0.5</v>
      </c>
      <c r="T20" s="98">
        <f>VLOOKUP($C20,'HGR '!$C$3:$Z$80,23,0)</f>
        <v>0</v>
      </c>
      <c r="U20" s="141">
        <f>VLOOKUP($C20,อัตราการครองเตียง!$C$2:$M$897,10,0)</f>
        <v>87.809830781627724</v>
      </c>
      <c r="V20" s="53">
        <f>VLOOKUP($C20,อัตราการครองเตียง!$C$2:$M$897,11,0)</f>
        <v>1</v>
      </c>
      <c r="W20" s="120">
        <f>VLOOKUP($C20,CMI!$A$3:$U$899,7,0)</f>
        <v>0.5171</v>
      </c>
      <c r="X20" s="99">
        <f>VLOOKUP($C20,CMI!$A$3:$U$899,21,0)</f>
        <v>0</v>
      </c>
      <c r="Y20" s="100" t="str">
        <f>VLOOKUP($C20,Risk2561Q4!$D$3:$AB$80,25,0)</f>
        <v>B</v>
      </c>
      <c r="Z20" s="53">
        <f>VLOOKUP($C20,Risk2561Q4!$D$3:$AE$80,28,0)</f>
        <v>1</v>
      </c>
      <c r="AA20" s="101">
        <f>VLOOKUP($C20,Point!$C$2:$F$900,4,0)</f>
        <v>1</v>
      </c>
      <c r="AB20" s="162">
        <f t="shared" si="0"/>
        <v>5</v>
      </c>
      <c r="AC20" s="245" t="s">
        <v>3863</v>
      </c>
    </row>
    <row r="21" spans="1:29" x14ac:dyDescent="0.4">
      <c r="A21" s="4">
        <v>12</v>
      </c>
      <c r="B21" s="44" t="s">
        <v>1871</v>
      </c>
      <c r="C21" s="89">
        <v>11438</v>
      </c>
      <c r="D21" s="55" t="s">
        <v>1877</v>
      </c>
      <c r="E21" s="4" t="s">
        <v>953</v>
      </c>
      <c r="F21" s="32" t="s">
        <v>3833</v>
      </c>
      <c r="G21" s="33">
        <v>63742</v>
      </c>
      <c r="H21" s="31">
        <v>73258121.170000002</v>
      </c>
      <c r="I21" s="31">
        <v>61123183.869999997</v>
      </c>
      <c r="J21" s="31">
        <v>11633586.960000001</v>
      </c>
      <c r="K21" s="31">
        <v>6741227.4400000004</v>
      </c>
      <c r="L21" s="107">
        <v>0</v>
      </c>
      <c r="M21" s="206" t="str">
        <f>VLOOKUP($C21,Planfin!$C$3:$Q$80,14,0)</f>
        <v>0</v>
      </c>
      <c r="N21" s="206" t="str">
        <f>VLOOKUP($C21,Planfin!$C$3:$Q$80,15,0)</f>
        <v>1.0</v>
      </c>
      <c r="O21" s="98" t="str">
        <f>VLOOKUP(ผลตารางคะแนน!C21,UnitCost!C18:S913,17,0)</f>
        <v>1.0</v>
      </c>
      <c r="P21" s="98" t="str">
        <f>VLOOKUP(ผลตารางคะแนน!$C21,UnitCost!$C$3:$T$80,18,0)</f>
        <v>1.0</v>
      </c>
      <c r="Q21" s="98">
        <f>VLOOKUP($C21,'HGR '!$C$3:$Z$80,21,0)</f>
        <v>0</v>
      </c>
      <c r="R21" s="98">
        <f>VLOOKUP($C21,'HGR '!$C$3:$Z$80,22,0)</f>
        <v>0.5</v>
      </c>
      <c r="S21" s="98">
        <f>VLOOKUP($C21,'HGR '!$C$3:$Z$80,24,0)</f>
        <v>0</v>
      </c>
      <c r="T21" s="98">
        <f>VLOOKUP($C21,'HGR '!$C$3:$Z$80,23,0)</f>
        <v>0</v>
      </c>
      <c r="U21" s="141">
        <f>VLOOKUP($C21,อัตราการครองเตียง!$C$2:$M$897,10,0)</f>
        <v>96.872702973605072</v>
      </c>
      <c r="V21" s="53">
        <f>VLOOKUP($C21,อัตราการครองเตียง!$C$2:$M$897,11,0)</f>
        <v>1</v>
      </c>
      <c r="W21" s="120">
        <f>VLOOKUP($C21,CMI!$A$3:$U$899,7,0)</f>
        <v>0.48459999999999998</v>
      </c>
      <c r="X21" s="99">
        <f>VLOOKUP($C21,CMI!$A$3:$U$899,21,0)</f>
        <v>0</v>
      </c>
      <c r="Y21" s="100" t="str">
        <f>VLOOKUP($C21,Risk2561Q4!$D$3:$AB$80,25,0)</f>
        <v>B-</v>
      </c>
      <c r="Z21" s="53">
        <f>VLOOKUP($C21,Risk2561Q4!$D$3:$AE$80,28,0)</f>
        <v>1</v>
      </c>
      <c r="AA21" s="101">
        <f>VLOOKUP($C21,Point!$C$2:$F$900,4,0)</f>
        <v>1</v>
      </c>
      <c r="AB21" s="162">
        <f t="shared" ref="AB21:AB83" si="1">M21+N21+O21+P21+Q21+R21+S21+T21+V21+X21+Z21+AA21</f>
        <v>6.5</v>
      </c>
      <c r="AC21" s="246" t="s">
        <v>3851</v>
      </c>
    </row>
    <row r="22" spans="1:29" x14ac:dyDescent="0.4">
      <c r="A22" s="4">
        <v>12</v>
      </c>
      <c r="B22" s="44" t="s">
        <v>1871</v>
      </c>
      <c r="C22" s="89">
        <v>11439</v>
      </c>
      <c r="D22" s="55" t="s">
        <v>1878</v>
      </c>
      <c r="E22" s="4" t="s">
        <v>953</v>
      </c>
      <c r="F22" s="32" t="s">
        <v>3832</v>
      </c>
      <c r="G22" s="33">
        <v>34595</v>
      </c>
      <c r="H22" s="31">
        <v>3429366.51</v>
      </c>
      <c r="I22" s="31">
        <v>-5321407.18</v>
      </c>
      <c r="J22" s="31">
        <v>-887043.67</v>
      </c>
      <c r="K22" s="31">
        <v>-3441623.44</v>
      </c>
      <c r="L22" s="107">
        <v>3</v>
      </c>
      <c r="M22" s="206" t="str">
        <f>VLOOKUP($C22,Planfin!$C$3:$Q$80,14,0)</f>
        <v>0</v>
      </c>
      <c r="N22" s="206" t="str">
        <f>VLOOKUP($C22,Planfin!$C$3:$Q$80,15,0)</f>
        <v>1.0</v>
      </c>
      <c r="O22" s="98" t="str">
        <f>VLOOKUP(ผลตารางคะแนน!C22,UnitCost!C19:S914,17,0)</f>
        <v>1.0</v>
      </c>
      <c r="P22" s="98" t="str">
        <f>VLOOKUP(ผลตารางคะแนน!$C22,UnitCost!$C$3:$T$80,18,0)</f>
        <v>0</v>
      </c>
      <c r="Q22" s="98">
        <f>VLOOKUP($C22,'HGR '!$C$3:$Z$80,21,0)</f>
        <v>0</v>
      </c>
      <c r="R22" s="98">
        <f>VLOOKUP($C22,'HGR '!$C$3:$Z$80,22,0)</f>
        <v>0.5</v>
      </c>
      <c r="S22" s="98">
        <f>VLOOKUP($C22,'HGR '!$C$3:$Z$80,24,0)</f>
        <v>0.5</v>
      </c>
      <c r="T22" s="98">
        <f>VLOOKUP($C22,'HGR '!$C$3:$Z$80,23,0)</f>
        <v>0</v>
      </c>
      <c r="U22" s="141">
        <f>VLOOKUP($C22,อัตราการครองเตียง!$C$2:$M$897,10,0)</f>
        <v>103.32681017612525</v>
      </c>
      <c r="V22" s="53">
        <f>VLOOKUP($C22,อัตราการครองเตียง!$C$2:$M$897,11,0)</f>
        <v>1</v>
      </c>
      <c r="W22" s="120">
        <f>VLOOKUP($C22,CMI!$A$3:$U$899,7,0)</f>
        <v>0.42759999999999998</v>
      </c>
      <c r="X22" s="99">
        <f>VLOOKUP($C22,CMI!$A$3:$U$899,21,0)</f>
        <v>0</v>
      </c>
      <c r="Y22" s="100" t="str">
        <f>VLOOKUP($C22,Risk2561Q4!$D$3:$AB$80,25,0)</f>
        <v>C</v>
      </c>
      <c r="Z22" s="53">
        <f>VLOOKUP($C22,Risk2561Q4!$D$3:$AE$80,28,0)</f>
        <v>0</v>
      </c>
      <c r="AA22" s="101">
        <f>VLOOKUP($C22,Point!$C$2:$F$900,4,0)</f>
        <v>1</v>
      </c>
      <c r="AB22" s="162">
        <f t="shared" si="1"/>
        <v>5</v>
      </c>
      <c r="AC22" s="245" t="s">
        <v>3863</v>
      </c>
    </row>
    <row r="23" spans="1:29" x14ac:dyDescent="0.4">
      <c r="A23" s="4">
        <v>12</v>
      </c>
      <c r="B23" s="44" t="s">
        <v>1871</v>
      </c>
      <c r="C23" s="89">
        <v>11440</v>
      </c>
      <c r="D23" s="55" t="s">
        <v>1879</v>
      </c>
      <c r="E23" s="4" t="s">
        <v>953</v>
      </c>
      <c r="F23" s="32" t="s">
        <v>3832</v>
      </c>
      <c r="G23" s="33">
        <v>46303</v>
      </c>
      <c r="H23" s="31">
        <v>17376911.140000001</v>
      </c>
      <c r="I23" s="31">
        <v>10052403.039999999</v>
      </c>
      <c r="J23" s="31">
        <v>9184300.7599999998</v>
      </c>
      <c r="K23" s="31">
        <v>4096054.57</v>
      </c>
      <c r="L23" s="107">
        <v>0</v>
      </c>
      <c r="M23" s="206" t="str">
        <f>VLOOKUP($C23,Planfin!$C$3:$Q$80,14,0)</f>
        <v>1.0</v>
      </c>
      <c r="N23" s="206" t="str">
        <f>VLOOKUP($C23,Planfin!$C$3:$Q$80,15,0)</f>
        <v>1.0</v>
      </c>
      <c r="O23" s="98" t="str">
        <f>VLOOKUP(ผลตารางคะแนน!C23,UnitCost!C20:S915,17,0)</f>
        <v>0</v>
      </c>
      <c r="P23" s="98" t="str">
        <f>VLOOKUP(ผลตารางคะแนน!$C23,UnitCost!$C$3:$T$80,18,0)</f>
        <v>0</v>
      </c>
      <c r="Q23" s="98">
        <f>VLOOKUP($C23,'HGR '!$C$3:$Z$80,21,0)</f>
        <v>0</v>
      </c>
      <c r="R23" s="98">
        <f>VLOOKUP($C23,'HGR '!$C$3:$Z$80,22,0)</f>
        <v>0.5</v>
      </c>
      <c r="S23" s="98">
        <f>VLOOKUP($C23,'HGR '!$C$3:$Z$80,24,0)</f>
        <v>0.5</v>
      </c>
      <c r="T23" s="98">
        <f>VLOOKUP($C23,'HGR '!$C$3:$Z$80,23,0)</f>
        <v>0</v>
      </c>
      <c r="U23" s="141">
        <f>VLOOKUP($C23,อัตราการครองเตียง!$C$2:$M$897,10,0)</f>
        <v>97.952815829528163</v>
      </c>
      <c r="V23" s="53">
        <f>VLOOKUP($C23,อัตราการครองเตียง!$C$2:$M$897,11,0)</f>
        <v>1</v>
      </c>
      <c r="W23" s="120">
        <f>VLOOKUP($C23,CMI!$A$3:$U$899,7,0)</f>
        <v>0.48309999999999997</v>
      </c>
      <c r="X23" s="99">
        <f>VLOOKUP($C23,CMI!$A$3:$U$899,21,0)</f>
        <v>0</v>
      </c>
      <c r="Y23" s="100" t="str">
        <f>VLOOKUP($C23,Risk2561Q4!$D$3:$AB$80,25,0)</f>
        <v>B-</v>
      </c>
      <c r="Z23" s="53">
        <f>VLOOKUP($C23,Risk2561Q4!$D$3:$AE$80,28,0)</f>
        <v>1</v>
      </c>
      <c r="AA23" s="101">
        <f>VLOOKUP($C23,Point!$C$2:$F$900,4,0)</f>
        <v>1</v>
      </c>
      <c r="AB23" s="162">
        <f t="shared" si="1"/>
        <v>6</v>
      </c>
      <c r="AC23" s="246" t="s">
        <v>3851</v>
      </c>
    </row>
    <row r="24" spans="1:29" x14ac:dyDescent="0.4">
      <c r="A24" s="4">
        <v>12</v>
      </c>
      <c r="B24" s="44" t="s">
        <v>1871</v>
      </c>
      <c r="C24" s="89">
        <v>11441</v>
      </c>
      <c r="D24" s="55" t="s">
        <v>1880</v>
      </c>
      <c r="E24" s="4" t="s">
        <v>953</v>
      </c>
      <c r="F24" s="32" t="s">
        <v>959</v>
      </c>
      <c r="G24" s="33">
        <v>22392</v>
      </c>
      <c r="H24" s="31">
        <v>11368374.050000001</v>
      </c>
      <c r="I24" s="31">
        <v>3441893.38</v>
      </c>
      <c r="J24" s="31">
        <v>-8759103.25</v>
      </c>
      <c r="K24" s="31">
        <v>-12565282.300000001</v>
      </c>
      <c r="L24" s="107">
        <v>1</v>
      </c>
      <c r="M24" s="206" t="str">
        <f>VLOOKUP($C24,Planfin!$C$3:$Q$80,14,0)</f>
        <v>0</v>
      </c>
      <c r="N24" s="206" t="str">
        <f>VLOOKUP($C24,Planfin!$C$3:$Q$80,15,0)</f>
        <v>1.0</v>
      </c>
      <c r="O24" s="98" t="str">
        <f>VLOOKUP(ผลตารางคะแนน!C24,UnitCost!C21:S916,17,0)</f>
        <v>1.0</v>
      </c>
      <c r="P24" s="98" t="str">
        <f>VLOOKUP(ผลตารางคะแนน!$C24,UnitCost!$C$3:$T$80,18,0)</f>
        <v>0</v>
      </c>
      <c r="Q24" s="98">
        <f>VLOOKUP($C24,'HGR '!$C$3:$Z$80,21,0)</f>
        <v>0</v>
      </c>
      <c r="R24" s="98">
        <f>VLOOKUP($C24,'HGR '!$C$3:$Z$80,22,0)</f>
        <v>0.5</v>
      </c>
      <c r="S24" s="98">
        <f>VLOOKUP($C24,'HGR '!$C$3:$Z$80,24,0)</f>
        <v>0</v>
      </c>
      <c r="T24" s="98">
        <f>VLOOKUP($C24,'HGR '!$C$3:$Z$80,23,0)</f>
        <v>0</v>
      </c>
      <c r="U24" s="141">
        <f>VLOOKUP($C24,อัตราการครองเตียง!$C$2:$M$897,10,0)</f>
        <v>65.717375630857973</v>
      </c>
      <c r="V24" s="53">
        <f>VLOOKUP($C24,อัตราการครองเตียง!$C$2:$M$897,11,0)</f>
        <v>0</v>
      </c>
      <c r="W24" s="120">
        <f>VLOOKUP($C24,CMI!$A$3:$U$899,7,0)</f>
        <v>0.49790000000000001</v>
      </c>
      <c r="X24" s="99">
        <f>VLOOKUP($C24,CMI!$A$3:$U$899,21,0)</f>
        <v>0</v>
      </c>
      <c r="Y24" s="100" t="str">
        <f>VLOOKUP($C24,Risk2561Q4!$D$3:$AB$80,25,0)</f>
        <v>D</v>
      </c>
      <c r="Z24" s="53">
        <f>VLOOKUP($C24,Risk2561Q4!$D$3:$AE$80,28,0)</f>
        <v>0</v>
      </c>
      <c r="AA24" s="101">
        <f>VLOOKUP($C24,Point!$C$2:$F$900,4,0)</f>
        <v>1</v>
      </c>
      <c r="AB24" s="162">
        <f t="shared" si="1"/>
        <v>3.5</v>
      </c>
      <c r="AC24" s="163" t="s">
        <v>3860</v>
      </c>
    </row>
    <row r="25" spans="1:29" x14ac:dyDescent="0.4">
      <c r="A25" s="4">
        <v>12</v>
      </c>
      <c r="B25" s="44" t="s">
        <v>1871</v>
      </c>
      <c r="C25" s="89">
        <v>11442</v>
      </c>
      <c r="D25" s="55" t="s">
        <v>1881</v>
      </c>
      <c r="E25" s="4" t="s">
        <v>953</v>
      </c>
      <c r="F25" s="32" t="s">
        <v>3832</v>
      </c>
      <c r="G25" s="33">
        <v>49715</v>
      </c>
      <c r="H25" s="31">
        <v>13760267.720000001</v>
      </c>
      <c r="I25" s="31">
        <v>6478404.4500000002</v>
      </c>
      <c r="J25" s="31">
        <v>4414418.9800000004</v>
      </c>
      <c r="K25" s="31">
        <v>1079445.4099999999</v>
      </c>
      <c r="L25" s="107">
        <v>0</v>
      </c>
      <c r="M25" s="206" t="str">
        <f>VLOOKUP($C25,Planfin!$C$3:$Q$80,14,0)</f>
        <v>0</v>
      </c>
      <c r="N25" s="206" t="str">
        <f>VLOOKUP($C25,Planfin!$C$3:$Q$80,15,0)</f>
        <v>0</v>
      </c>
      <c r="O25" s="98" t="str">
        <f>VLOOKUP(ผลตารางคะแนน!C25,UnitCost!C22:S917,17,0)</f>
        <v>0</v>
      </c>
      <c r="P25" s="98" t="str">
        <f>VLOOKUP(ผลตารางคะแนน!$C25,UnitCost!$C$3:$T$80,18,0)</f>
        <v>0</v>
      </c>
      <c r="Q25" s="98">
        <f>VLOOKUP($C25,'HGR '!$C$3:$Z$80,21,0)</f>
        <v>0</v>
      </c>
      <c r="R25" s="98">
        <f>VLOOKUP($C25,'HGR '!$C$3:$Z$80,22,0)</f>
        <v>0.5</v>
      </c>
      <c r="S25" s="98">
        <f>VLOOKUP($C25,'HGR '!$C$3:$Z$80,24,0)</f>
        <v>0.5</v>
      </c>
      <c r="T25" s="98">
        <f>VLOOKUP($C25,'HGR '!$C$3:$Z$80,23,0)</f>
        <v>0</v>
      </c>
      <c r="U25" s="141">
        <f>VLOOKUP($C25,อัตราการครองเตียง!$C$2:$M$897,10,0)</f>
        <v>77.675146771037177</v>
      </c>
      <c r="V25" s="53">
        <f>VLOOKUP($C25,อัตราการครองเตียง!$C$2:$M$897,11,0)</f>
        <v>0</v>
      </c>
      <c r="W25" s="120">
        <f>VLOOKUP($C25,CMI!$A$3:$U$899,7,0)</f>
        <v>0.49509999999999998</v>
      </c>
      <c r="X25" s="99">
        <f>VLOOKUP($C25,CMI!$A$3:$U$899,21,0)</f>
        <v>0</v>
      </c>
      <c r="Y25" s="100" t="str">
        <f>VLOOKUP($C25,Risk2561Q4!$D$3:$AB$80,25,0)</f>
        <v>C</v>
      </c>
      <c r="Z25" s="53">
        <f>VLOOKUP($C25,Risk2561Q4!$D$3:$AE$80,28,0)</f>
        <v>0</v>
      </c>
      <c r="AA25" s="101">
        <f>VLOOKUP($C25,Point!$C$2:$F$900,4,0)</f>
        <v>1</v>
      </c>
      <c r="AB25" s="162">
        <f t="shared" si="1"/>
        <v>2</v>
      </c>
      <c r="AC25" s="163" t="s">
        <v>3860</v>
      </c>
    </row>
    <row r="26" spans="1:29" x14ac:dyDescent="0.4">
      <c r="A26" s="4">
        <v>12</v>
      </c>
      <c r="B26" s="44" t="s">
        <v>1871</v>
      </c>
      <c r="C26" s="89">
        <v>13818</v>
      </c>
      <c r="D26" s="55" t="s">
        <v>1882</v>
      </c>
      <c r="E26" s="4" t="s">
        <v>953</v>
      </c>
      <c r="F26" s="32" t="s">
        <v>3832</v>
      </c>
      <c r="G26" s="33">
        <v>34499</v>
      </c>
      <c r="H26" s="31">
        <v>-967962.97</v>
      </c>
      <c r="I26" s="31">
        <v>-8780558.3300000001</v>
      </c>
      <c r="J26" s="31">
        <v>-3250694.27</v>
      </c>
      <c r="K26" s="31">
        <v>-2833106.24</v>
      </c>
      <c r="L26" s="108">
        <v>7</v>
      </c>
      <c r="M26" s="206" t="str">
        <f>VLOOKUP($C26,Planfin!$C$3:$Q$80,14,0)</f>
        <v>1.0</v>
      </c>
      <c r="N26" s="206" t="str">
        <f>VLOOKUP($C26,Planfin!$C$3:$Q$80,15,0)</f>
        <v>0</v>
      </c>
      <c r="O26" s="98" t="str">
        <f>VLOOKUP(ผลตารางคะแนน!C26,UnitCost!C23:S918,17,0)</f>
        <v>1.0</v>
      </c>
      <c r="P26" s="98" t="str">
        <f>VLOOKUP(ผลตารางคะแนน!$C26,UnitCost!$C$3:$T$80,18,0)</f>
        <v>0</v>
      </c>
      <c r="Q26" s="98">
        <f>VLOOKUP($C26,'HGR '!$C$3:$Z$80,21,0)</f>
        <v>0</v>
      </c>
      <c r="R26" s="98">
        <f>VLOOKUP($C26,'HGR '!$C$3:$Z$80,22,0)</f>
        <v>0.5</v>
      </c>
      <c r="S26" s="98">
        <f>VLOOKUP($C26,'HGR '!$C$3:$Z$80,24,0)</f>
        <v>0</v>
      </c>
      <c r="T26" s="98">
        <f>VLOOKUP($C26,'HGR '!$C$3:$Z$80,23,0)</f>
        <v>0</v>
      </c>
      <c r="U26" s="141">
        <f>VLOOKUP($C26,อัตราการครองเตียง!$C$2:$M$897,10,0)</f>
        <v>115.74231766012588</v>
      </c>
      <c r="V26" s="53">
        <f>VLOOKUP($C26,อัตราการครองเตียง!$C$2:$M$897,11,0)</f>
        <v>1</v>
      </c>
      <c r="W26" s="120">
        <f>VLOOKUP($C26,CMI!$A$3:$U$899,7,0)</f>
        <v>0.44619999999999999</v>
      </c>
      <c r="X26" s="99">
        <f>VLOOKUP($C26,CMI!$A$3:$U$899,21,0)</f>
        <v>0</v>
      </c>
      <c r="Y26" s="100" t="str">
        <f>VLOOKUP($C26,Risk2561Q4!$D$3:$AB$80,25,0)</f>
        <v>B-</v>
      </c>
      <c r="Z26" s="53">
        <f>VLOOKUP($C26,Risk2561Q4!$D$3:$AE$80,28,0)</f>
        <v>1</v>
      </c>
      <c r="AA26" s="101">
        <f>VLOOKUP($C26,Point!$C$2:$F$900,4,0)</f>
        <v>1</v>
      </c>
      <c r="AB26" s="162">
        <f t="shared" si="1"/>
        <v>5.5</v>
      </c>
      <c r="AC26" s="245" t="s">
        <v>3863</v>
      </c>
    </row>
    <row r="27" spans="1:29" x14ac:dyDescent="0.4">
      <c r="A27" s="4">
        <v>12</v>
      </c>
      <c r="B27" s="44" t="s">
        <v>1871</v>
      </c>
      <c r="C27" s="89">
        <v>15010</v>
      </c>
      <c r="D27" s="55" t="s">
        <v>1883</v>
      </c>
      <c r="E27" s="4" t="s">
        <v>953</v>
      </c>
      <c r="F27" s="32" t="s">
        <v>3832</v>
      </c>
      <c r="G27" s="33">
        <v>36126</v>
      </c>
      <c r="H27" s="31">
        <v>2359592.29</v>
      </c>
      <c r="I27" s="31">
        <v>-3130992.05</v>
      </c>
      <c r="J27" s="31">
        <v>5738854.9400000004</v>
      </c>
      <c r="K27" s="31">
        <v>-1221172.3400000001</v>
      </c>
      <c r="L27" s="107">
        <v>3</v>
      </c>
      <c r="M27" s="206" t="str">
        <f>VLOOKUP($C27,Planfin!$C$3:$Q$80,14,0)</f>
        <v>1.0</v>
      </c>
      <c r="N27" s="206" t="str">
        <f>VLOOKUP($C27,Planfin!$C$3:$Q$80,15,0)</f>
        <v>1.0</v>
      </c>
      <c r="O27" s="98" t="str">
        <f>VLOOKUP(ผลตารางคะแนน!C27,UnitCost!C24:S919,17,0)</f>
        <v>0</v>
      </c>
      <c r="P27" s="98" t="str">
        <f>VLOOKUP(ผลตารางคะแนน!$C27,UnitCost!$C$3:$T$80,18,0)</f>
        <v>0</v>
      </c>
      <c r="Q27" s="98">
        <f>VLOOKUP($C27,'HGR '!$C$3:$Z$80,21,0)</f>
        <v>0</v>
      </c>
      <c r="R27" s="98">
        <f>VLOOKUP($C27,'HGR '!$C$3:$Z$80,22,0)</f>
        <v>0.5</v>
      </c>
      <c r="S27" s="98">
        <f>VLOOKUP($C27,'HGR '!$C$3:$Z$80,24,0)</f>
        <v>0.5</v>
      </c>
      <c r="T27" s="98">
        <f>VLOOKUP($C27,'HGR '!$C$3:$Z$80,23,0)</f>
        <v>0</v>
      </c>
      <c r="U27" s="141">
        <f>VLOOKUP($C27,อัตราการครองเตียง!$C$2:$M$897,10,0)</f>
        <v>75.223744292237441</v>
      </c>
      <c r="V27" s="53">
        <f>VLOOKUP($C27,อัตราการครองเตียง!$C$2:$M$897,11,0)</f>
        <v>0</v>
      </c>
      <c r="W27" s="120">
        <f>VLOOKUP($C27,CMI!$A$3:$U$899,7,0)</f>
        <v>0.53259999999999996</v>
      </c>
      <c r="X27" s="99">
        <f>VLOOKUP($C27,CMI!$A$3:$U$899,21,0)</f>
        <v>0</v>
      </c>
      <c r="Y27" s="100" t="str">
        <f>VLOOKUP($C27,Risk2561Q4!$D$3:$AB$80,25,0)</f>
        <v>C</v>
      </c>
      <c r="Z27" s="53">
        <f>VLOOKUP($C27,Risk2561Q4!$D$3:$AE$80,28,0)</f>
        <v>0</v>
      </c>
      <c r="AA27" s="101">
        <f>VLOOKUP($C27,Point!$C$2:$F$900,4,0)</f>
        <v>1</v>
      </c>
      <c r="AB27" s="162">
        <f t="shared" si="1"/>
        <v>4</v>
      </c>
      <c r="AC27" s="163" t="s">
        <v>3860</v>
      </c>
    </row>
    <row r="28" spans="1:29" x14ac:dyDescent="0.4">
      <c r="A28" s="4">
        <v>12</v>
      </c>
      <c r="B28" s="44" t="s">
        <v>1871</v>
      </c>
      <c r="C28" s="89">
        <v>23771</v>
      </c>
      <c r="D28" s="55" t="s">
        <v>1884</v>
      </c>
      <c r="E28" s="4" t="s">
        <v>953</v>
      </c>
      <c r="F28" s="32" t="s">
        <v>3832</v>
      </c>
      <c r="G28" s="33">
        <v>38529</v>
      </c>
      <c r="H28" s="31">
        <v>8076365.2199999997</v>
      </c>
      <c r="I28" s="31">
        <v>3039358.17</v>
      </c>
      <c r="J28" s="31">
        <v>1776719.05</v>
      </c>
      <c r="K28" s="31">
        <v>-9633838.4100000001</v>
      </c>
      <c r="L28" s="107">
        <v>2</v>
      </c>
      <c r="M28" s="206" t="str">
        <f>VLOOKUP($C28,Planfin!$C$3:$Q$80,14,0)</f>
        <v>1.0</v>
      </c>
      <c r="N28" s="206" t="str">
        <f>VLOOKUP($C28,Planfin!$C$3:$Q$80,15,0)</f>
        <v>0</v>
      </c>
      <c r="O28" s="98" t="str">
        <f>VLOOKUP(ผลตารางคะแนน!C28,UnitCost!C25:S920,17,0)</f>
        <v>0</v>
      </c>
      <c r="P28" s="98" t="str">
        <f>VLOOKUP(ผลตารางคะแนน!$C28,UnitCost!$C$3:$T$80,18,0)</f>
        <v>0</v>
      </c>
      <c r="Q28" s="98">
        <f>VLOOKUP($C28,'HGR '!$C$3:$Z$80,21,0)</f>
        <v>0</v>
      </c>
      <c r="R28" s="98">
        <f>VLOOKUP($C28,'HGR '!$C$3:$Z$80,22,0)</f>
        <v>0.5</v>
      </c>
      <c r="S28" s="98">
        <f>VLOOKUP($C28,'HGR '!$C$3:$Z$80,24,0)</f>
        <v>0.5</v>
      </c>
      <c r="T28" s="98">
        <f>VLOOKUP($C28,'HGR '!$C$3:$Z$80,23,0)</f>
        <v>0</v>
      </c>
      <c r="U28" s="141">
        <f>VLOOKUP($C28,อัตราการครองเตียง!$C$2:$M$897,10,0)</f>
        <v>89.034869240348698</v>
      </c>
      <c r="V28" s="53">
        <f>VLOOKUP($C28,อัตราการครองเตียง!$C$2:$M$897,11,0)</f>
        <v>1</v>
      </c>
      <c r="W28" s="120">
        <f>VLOOKUP($C28,CMI!$A$3:$U$899,7,0)</f>
        <v>0.56369999999999998</v>
      </c>
      <c r="X28" s="99">
        <f>VLOOKUP($C28,CMI!$A$3:$U$899,21,0)</f>
        <v>0</v>
      </c>
      <c r="Y28" s="100" t="str">
        <f>VLOOKUP($C28,Risk2561Q4!$D$3:$AB$80,25,0)</f>
        <v>C-</v>
      </c>
      <c r="Z28" s="53">
        <f>VLOOKUP($C28,Risk2561Q4!$D$3:$AE$80,28,0)</f>
        <v>0</v>
      </c>
      <c r="AA28" s="101">
        <f>VLOOKUP($C28,Point!$C$2:$F$900,4,0)</f>
        <v>1</v>
      </c>
      <c r="AB28" s="162">
        <f t="shared" si="1"/>
        <v>4</v>
      </c>
      <c r="AC28" s="163" t="s">
        <v>3860</v>
      </c>
    </row>
    <row r="29" spans="1:29" x14ac:dyDescent="0.4">
      <c r="A29" s="4">
        <v>12</v>
      </c>
      <c r="B29" s="44" t="s">
        <v>1885</v>
      </c>
      <c r="C29" s="89">
        <v>10748</v>
      </c>
      <c r="D29" s="55" t="s">
        <v>1886</v>
      </c>
      <c r="E29" s="4" t="s">
        <v>986</v>
      </c>
      <c r="F29" s="32" t="s">
        <v>1014</v>
      </c>
      <c r="G29" s="33">
        <v>113341</v>
      </c>
      <c r="H29" s="31">
        <v>159074464.55000001</v>
      </c>
      <c r="I29" s="31">
        <v>38494064.030000001</v>
      </c>
      <c r="J29" s="31">
        <v>10325766.9</v>
      </c>
      <c r="K29" s="31">
        <v>59996632.649999999</v>
      </c>
      <c r="L29" s="107">
        <v>0</v>
      </c>
      <c r="M29" s="206" t="str">
        <f>VLOOKUP($C29,Planfin!$C$3:$Q$80,14,0)</f>
        <v>1.0</v>
      </c>
      <c r="N29" s="206" t="str">
        <f>VLOOKUP($C29,Planfin!$C$3:$Q$80,15,0)</f>
        <v>0</v>
      </c>
      <c r="O29" s="98" t="str">
        <f>VLOOKUP(ผลตารางคะแนน!C29,UnitCost!C26:S921,17,0)</f>
        <v>1.0</v>
      </c>
      <c r="P29" s="98" t="str">
        <f>VLOOKUP(ผลตารางคะแนน!$C29,UnitCost!$C$3:$T$80,18,0)</f>
        <v>0</v>
      </c>
      <c r="Q29" s="98">
        <f>VLOOKUP($C29,'HGR '!$C$3:$Z$80,21,0)</f>
        <v>0</v>
      </c>
      <c r="R29" s="98">
        <f>VLOOKUP($C29,'HGR '!$C$3:$Z$80,22,0)</f>
        <v>0.5</v>
      </c>
      <c r="S29" s="98">
        <f>VLOOKUP($C29,'HGR '!$C$3:$Z$80,24,0)</f>
        <v>0.5</v>
      </c>
      <c r="T29" s="98">
        <f>VLOOKUP($C29,'HGR '!$C$3:$Z$80,23,0)</f>
        <v>0</v>
      </c>
      <c r="U29" s="141">
        <f>VLOOKUP($C29,อัตราการครองเตียง!$C$2:$M$897,10,0)</f>
        <v>99.854316155686021</v>
      </c>
      <c r="V29" s="53">
        <f>VLOOKUP($C29,อัตราการครองเตียง!$C$2:$M$897,11,0)</f>
        <v>1</v>
      </c>
      <c r="W29" s="120">
        <f>VLOOKUP($C29,CMI!$A$3:$U$899,7,0)</f>
        <v>1.2582</v>
      </c>
      <c r="X29" s="99">
        <f>VLOOKUP($C29,CMI!$A$3:$U$899,21,0)</f>
        <v>1</v>
      </c>
      <c r="Y29" s="100" t="str">
        <f>VLOOKUP($C29,Risk2561Q4!$D$3:$AB$80,25,0)</f>
        <v>B-</v>
      </c>
      <c r="Z29" s="53">
        <f>VLOOKUP($C29,Risk2561Q4!$D$3:$AE$80,28,0)</f>
        <v>1</v>
      </c>
      <c r="AA29" s="101">
        <f>VLOOKUP($C29,Point!$C$2:$F$900,4,0)</f>
        <v>1</v>
      </c>
      <c r="AB29" s="162">
        <f t="shared" si="1"/>
        <v>7</v>
      </c>
      <c r="AC29" s="110" t="s">
        <v>3848</v>
      </c>
    </row>
    <row r="30" spans="1:29" x14ac:dyDescent="0.4">
      <c r="A30" s="4">
        <v>12</v>
      </c>
      <c r="B30" s="44" t="s">
        <v>1885</v>
      </c>
      <c r="C30" s="89">
        <v>11423</v>
      </c>
      <c r="D30" s="55" t="s">
        <v>1887</v>
      </c>
      <c r="E30" s="4" t="s">
        <v>953</v>
      </c>
      <c r="F30" s="32" t="s">
        <v>3831</v>
      </c>
      <c r="G30" s="33">
        <v>55273</v>
      </c>
      <c r="H30" s="31">
        <v>-8222856.8499999996</v>
      </c>
      <c r="I30" s="31">
        <v>-20501023.350000001</v>
      </c>
      <c r="J30" s="31">
        <v>10627703.810000001</v>
      </c>
      <c r="K30" s="31">
        <v>5308154.7</v>
      </c>
      <c r="L30" s="107">
        <v>6</v>
      </c>
      <c r="M30" s="206" t="str">
        <f>VLOOKUP($C30,Planfin!$C$3:$Q$80,14,0)</f>
        <v>1.0</v>
      </c>
      <c r="N30" s="206" t="str">
        <f>VLOOKUP($C30,Planfin!$C$3:$Q$80,15,0)</f>
        <v>1.0</v>
      </c>
      <c r="O30" s="98" t="str">
        <f>VLOOKUP(ผลตารางคะแนน!C30,UnitCost!C27:S922,17,0)</f>
        <v>0</v>
      </c>
      <c r="P30" s="98" t="str">
        <f>VLOOKUP(ผลตารางคะแนน!$C30,UnitCost!$C$3:$T$80,18,0)</f>
        <v>0</v>
      </c>
      <c r="Q30" s="98">
        <f>VLOOKUP($C30,'HGR '!$C$3:$Z$80,21,0)</f>
        <v>0</v>
      </c>
      <c r="R30" s="98">
        <f>VLOOKUP($C30,'HGR '!$C$3:$Z$80,22,0)</f>
        <v>0.5</v>
      </c>
      <c r="S30" s="98">
        <f>VLOOKUP($C30,'HGR '!$C$3:$Z$80,24,0)</f>
        <v>0.5</v>
      </c>
      <c r="T30" s="98">
        <f>VLOOKUP($C30,'HGR '!$C$3:$Z$80,23,0)</f>
        <v>0.5</v>
      </c>
      <c r="U30" s="141">
        <f>VLOOKUP($C30,อัตราการครองเตียง!$C$2:$M$897,10,0)</f>
        <v>62.020547945205479</v>
      </c>
      <c r="V30" s="53">
        <f>VLOOKUP($C30,อัตราการครองเตียง!$C$2:$M$897,11,0)</f>
        <v>0</v>
      </c>
      <c r="W30" s="120">
        <f>VLOOKUP($C30,CMI!$A$3:$U$899,7,0)</f>
        <v>0.57110000000000005</v>
      </c>
      <c r="X30" s="99">
        <f>VLOOKUP($C30,CMI!$A$3:$U$899,21,0)</f>
        <v>0</v>
      </c>
      <c r="Y30" s="100" t="str">
        <f>VLOOKUP($C30,Risk2561Q4!$D$3:$AB$80,25,0)</f>
        <v>B</v>
      </c>
      <c r="Z30" s="53">
        <f>VLOOKUP($C30,Risk2561Q4!$D$3:$AE$80,28,0)</f>
        <v>1</v>
      </c>
      <c r="AA30" s="101">
        <f>VLOOKUP($C30,Point!$C$2:$F$900,4,0)</f>
        <v>1</v>
      </c>
      <c r="AB30" s="162">
        <f t="shared" si="1"/>
        <v>5.5</v>
      </c>
      <c r="AC30" s="245" t="s">
        <v>3863</v>
      </c>
    </row>
    <row r="31" spans="1:29" x14ac:dyDescent="0.4">
      <c r="A31" s="4">
        <v>12</v>
      </c>
      <c r="B31" s="44" t="s">
        <v>1885</v>
      </c>
      <c r="C31" s="89">
        <v>11424</v>
      </c>
      <c r="D31" s="55" t="s">
        <v>1888</v>
      </c>
      <c r="E31" s="4" t="s">
        <v>953</v>
      </c>
      <c r="F31" s="32" t="s">
        <v>3833</v>
      </c>
      <c r="G31" s="33">
        <v>64182</v>
      </c>
      <c r="H31" s="31">
        <v>30510351.98</v>
      </c>
      <c r="I31" s="31">
        <v>19987804.23</v>
      </c>
      <c r="J31" s="31">
        <v>18023232.23</v>
      </c>
      <c r="K31" s="31">
        <v>18145886.280000001</v>
      </c>
      <c r="L31" s="107">
        <v>0</v>
      </c>
      <c r="M31" s="206" t="str">
        <f>VLOOKUP($C31,Planfin!$C$3:$Q$80,14,0)</f>
        <v>0</v>
      </c>
      <c r="N31" s="206" t="str">
        <f>VLOOKUP($C31,Planfin!$C$3:$Q$80,15,0)</f>
        <v>1.0</v>
      </c>
      <c r="O31" s="98" t="str">
        <f>VLOOKUP(ผลตารางคะแนน!C31,UnitCost!C28:S923,17,0)</f>
        <v>0</v>
      </c>
      <c r="P31" s="98" t="str">
        <f>VLOOKUP(ผลตารางคะแนน!$C31,UnitCost!$C$3:$T$80,18,0)</f>
        <v>0</v>
      </c>
      <c r="Q31" s="98">
        <f>VLOOKUP($C31,'HGR '!$C$3:$Z$80,21,0)</f>
        <v>0</v>
      </c>
      <c r="R31" s="98">
        <f>VLOOKUP($C31,'HGR '!$C$3:$Z$80,22,0)</f>
        <v>0.5</v>
      </c>
      <c r="S31" s="98">
        <f>VLOOKUP($C31,'HGR '!$C$3:$Z$80,24,0)</f>
        <v>0.5</v>
      </c>
      <c r="T31" s="98">
        <f>VLOOKUP($C31,'HGR '!$C$3:$Z$80,23,0)</f>
        <v>0</v>
      </c>
      <c r="U31" s="141">
        <f>VLOOKUP($C31,อัตราการครองเตียง!$C$2:$M$897,10,0)</f>
        <v>71.270236612702362</v>
      </c>
      <c r="V31" s="53">
        <f>VLOOKUP($C31,อัตราการครองเตียง!$C$2:$M$897,11,0)</f>
        <v>0</v>
      </c>
      <c r="W31" s="120">
        <f>VLOOKUP($C31,CMI!$A$3:$U$899,7,0)</f>
        <v>0.48749999999999999</v>
      </c>
      <c r="X31" s="99">
        <f>VLOOKUP($C31,CMI!$A$3:$U$899,21,0)</f>
        <v>0</v>
      </c>
      <c r="Y31" s="100" t="str">
        <f>VLOOKUP($C31,Risk2561Q4!$D$3:$AB$80,25,0)</f>
        <v>B-</v>
      </c>
      <c r="Z31" s="53">
        <f>VLOOKUP($C31,Risk2561Q4!$D$3:$AE$80,28,0)</f>
        <v>1</v>
      </c>
      <c r="AA31" s="101">
        <f>VLOOKUP($C31,Point!$C$2:$F$900,4,0)</f>
        <v>1</v>
      </c>
      <c r="AB31" s="162">
        <f t="shared" si="1"/>
        <v>4</v>
      </c>
      <c r="AC31" s="163" t="s">
        <v>3860</v>
      </c>
    </row>
    <row r="32" spans="1:29" x14ac:dyDescent="0.4">
      <c r="A32" s="4">
        <v>12</v>
      </c>
      <c r="B32" s="44" t="s">
        <v>1885</v>
      </c>
      <c r="C32" s="89">
        <v>11425</v>
      </c>
      <c r="D32" s="55" t="s">
        <v>1889</v>
      </c>
      <c r="E32" s="4" t="s">
        <v>953</v>
      </c>
      <c r="F32" s="32" t="s">
        <v>3832</v>
      </c>
      <c r="G32" s="33">
        <v>38919</v>
      </c>
      <c r="H32" s="31">
        <v>1844335.23</v>
      </c>
      <c r="I32" s="31">
        <v>-5220467.22</v>
      </c>
      <c r="J32" s="31">
        <v>28787318.09</v>
      </c>
      <c r="K32" s="31">
        <v>25231943.260000002</v>
      </c>
      <c r="L32" s="107">
        <v>3</v>
      </c>
      <c r="M32" s="206" t="str">
        <f>VLOOKUP($C32,Planfin!$C$3:$Q$80,14,0)</f>
        <v>1.0</v>
      </c>
      <c r="N32" s="206" t="str">
        <f>VLOOKUP($C32,Planfin!$C$3:$Q$80,15,0)</f>
        <v>1.0</v>
      </c>
      <c r="O32" s="98" t="str">
        <f>VLOOKUP(ผลตารางคะแนน!C32,UnitCost!C29:S924,17,0)</f>
        <v>0</v>
      </c>
      <c r="P32" s="98" t="str">
        <f>VLOOKUP(ผลตารางคะแนน!$C32,UnitCost!$C$3:$T$80,18,0)</f>
        <v>0</v>
      </c>
      <c r="Q32" s="98">
        <f>VLOOKUP($C32,'HGR '!$C$3:$Z$80,21,0)</f>
        <v>0</v>
      </c>
      <c r="R32" s="98">
        <f>VLOOKUP($C32,'HGR '!$C$3:$Z$80,22,0)</f>
        <v>0.5</v>
      </c>
      <c r="S32" s="98">
        <f>VLOOKUP($C32,'HGR '!$C$3:$Z$80,24,0)</f>
        <v>0.5</v>
      </c>
      <c r="T32" s="98">
        <f>VLOOKUP($C32,'HGR '!$C$3:$Z$80,23,0)</f>
        <v>0.5</v>
      </c>
      <c r="U32" s="141">
        <f>VLOOKUP($C32,อัตราการครองเตียง!$C$2:$M$897,10,0)</f>
        <v>65.305936073059357</v>
      </c>
      <c r="V32" s="53">
        <f>VLOOKUP($C32,อัตราการครองเตียง!$C$2:$M$897,11,0)</f>
        <v>0</v>
      </c>
      <c r="W32" s="120">
        <f>VLOOKUP($C32,CMI!$A$3:$U$899,7,0)</f>
        <v>0.48170000000000002</v>
      </c>
      <c r="X32" s="99">
        <f>VLOOKUP($C32,CMI!$A$3:$U$899,21,0)</f>
        <v>0</v>
      </c>
      <c r="Y32" s="100" t="str">
        <f>VLOOKUP($C32,Risk2561Q4!$D$3:$AB$80,25,0)</f>
        <v>C-</v>
      </c>
      <c r="Z32" s="53">
        <f>VLOOKUP($C32,Risk2561Q4!$D$3:$AE$80,28,0)</f>
        <v>0</v>
      </c>
      <c r="AA32" s="101">
        <f>VLOOKUP($C32,Point!$C$2:$F$900,4,0)</f>
        <v>1</v>
      </c>
      <c r="AB32" s="162">
        <f t="shared" si="1"/>
        <v>4.5</v>
      </c>
      <c r="AC32" s="163" t="s">
        <v>3860</v>
      </c>
    </row>
    <row r="33" spans="1:29" x14ac:dyDescent="0.4">
      <c r="A33" s="4">
        <v>12</v>
      </c>
      <c r="B33" s="44" t="s">
        <v>1885</v>
      </c>
      <c r="C33" s="89">
        <v>11426</v>
      </c>
      <c r="D33" s="55" t="s">
        <v>1890</v>
      </c>
      <c r="E33" s="4" t="s">
        <v>953</v>
      </c>
      <c r="F33" s="32" t="s">
        <v>3832</v>
      </c>
      <c r="G33" s="33">
        <v>53395</v>
      </c>
      <c r="H33" s="31">
        <v>28091412.300000001</v>
      </c>
      <c r="I33" s="31">
        <v>21351024.989999998</v>
      </c>
      <c r="J33" s="31">
        <v>9606457.6999999993</v>
      </c>
      <c r="K33" s="31">
        <v>7176633.3799999999</v>
      </c>
      <c r="L33" s="107">
        <v>0</v>
      </c>
      <c r="M33" s="206" t="str">
        <f>VLOOKUP($C33,Planfin!$C$3:$Q$80,14,0)</f>
        <v>1.0</v>
      </c>
      <c r="N33" s="206" t="str">
        <f>VLOOKUP($C33,Planfin!$C$3:$Q$80,15,0)</f>
        <v>1.0</v>
      </c>
      <c r="O33" s="98" t="str">
        <f>VLOOKUP(ผลตารางคะแนน!C33,UnitCost!C30:S925,17,0)</f>
        <v>0</v>
      </c>
      <c r="P33" s="98" t="str">
        <f>VLOOKUP(ผลตารางคะแนน!$C33,UnitCost!$C$3:$T$80,18,0)</f>
        <v>1.0</v>
      </c>
      <c r="Q33" s="98">
        <f>VLOOKUP($C33,'HGR '!$C$3:$Z$80,21,0)</f>
        <v>0</v>
      </c>
      <c r="R33" s="98">
        <f>VLOOKUP($C33,'HGR '!$C$3:$Z$80,22,0)</f>
        <v>0.5</v>
      </c>
      <c r="S33" s="98">
        <f>VLOOKUP($C33,'HGR '!$C$3:$Z$80,24,0)</f>
        <v>0.5</v>
      </c>
      <c r="T33" s="98">
        <f>VLOOKUP($C33,'HGR '!$C$3:$Z$80,23,0)</f>
        <v>0</v>
      </c>
      <c r="U33" s="141">
        <f>VLOOKUP($C33,อัตราการครองเตียง!$C$2:$M$897,10,0)</f>
        <v>82.92889758643183</v>
      </c>
      <c r="V33" s="53">
        <f>VLOOKUP($C33,อัตราการครองเตียง!$C$2:$M$897,11,0)</f>
        <v>1</v>
      </c>
      <c r="W33" s="120">
        <f>VLOOKUP($C33,CMI!$A$3:$U$899,7,0)</f>
        <v>0.49349999999999999</v>
      </c>
      <c r="X33" s="99">
        <f>VLOOKUP($C33,CMI!$A$3:$U$899,21,0)</f>
        <v>0</v>
      </c>
      <c r="Y33" s="100" t="str">
        <f>VLOOKUP($C33,Risk2561Q4!$D$3:$AB$80,25,0)</f>
        <v>B-</v>
      </c>
      <c r="Z33" s="53">
        <f>VLOOKUP($C33,Risk2561Q4!$D$3:$AE$80,28,0)</f>
        <v>1</v>
      </c>
      <c r="AA33" s="101">
        <f>VLOOKUP($C33,Point!$C$2:$F$900,4,0)</f>
        <v>1</v>
      </c>
      <c r="AB33" s="162">
        <f t="shared" si="1"/>
        <v>7</v>
      </c>
      <c r="AC33" s="110" t="s">
        <v>3848</v>
      </c>
    </row>
    <row r="34" spans="1:29" x14ac:dyDescent="0.4">
      <c r="A34" s="4">
        <v>12</v>
      </c>
      <c r="B34" s="44" t="s">
        <v>1885</v>
      </c>
      <c r="C34" s="89">
        <v>11427</v>
      </c>
      <c r="D34" s="55" t="s">
        <v>1891</v>
      </c>
      <c r="E34" s="4" t="s">
        <v>953</v>
      </c>
      <c r="F34" s="32" t="s">
        <v>959</v>
      </c>
      <c r="G34" s="33">
        <v>21651</v>
      </c>
      <c r="H34" s="31">
        <v>20431622.32</v>
      </c>
      <c r="I34" s="31">
        <v>15018254.01</v>
      </c>
      <c r="J34" s="31">
        <v>6067397.9000000004</v>
      </c>
      <c r="K34" s="31">
        <v>5185449.2699999996</v>
      </c>
      <c r="L34" s="107">
        <v>0</v>
      </c>
      <c r="M34" s="206" t="str">
        <f>VLOOKUP($C34,Planfin!$C$3:$Q$80,14,0)</f>
        <v>1.0</v>
      </c>
      <c r="N34" s="206" t="str">
        <f>VLOOKUP($C34,Planfin!$C$3:$Q$80,15,0)</f>
        <v>1.0</v>
      </c>
      <c r="O34" s="98" t="str">
        <f>VLOOKUP(ผลตารางคะแนน!C34,UnitCost!C31:S926,17,0)</f>
        <v>0</v>
      </c>
      <c r="P34" s="98" t="str">
        <f>VLOOKUP(ผลตารางคะแนน!$C34,UnitCost!$C$3:$T$80,18,0)</f>
        <v>0</v>
      </c>
      <c r="Q34" s="98">
        <f>VLOOKUP($C34,'HGR '!$C$3:$Z$80,21,0)</f>
        <v>0</v>
      </c>
      <c r="R34" s="98">
        <f>VLOOKUP($C34,'HGR '!$C$3:$Z$80,22,0)</f>
        <v>0.5</v>
      </c>
      <c r="S34" s="98">
        <f>VLOOKUP($C34,'HGR '!$C$3:$Z$80,24,0)</f>
        <v>0.5</v>
      </c>
      <c r="T34" s="98">
        <f>VLOOKUP($C34,'HGR '!$C$3:$Z$80,23,0)</f>
        <v>0.5</v>
      </c>
      <c r="U34" s="141">
        <f>VLOOKUP($C34,อัตราการครองเตียง!$C$2:$M$897,10,0)</f>
        <v>66.465753424657535</v>
      </c>
      <c r="V34" s="53">
        <f>VLOOKUP($C34,อัตราการครองเตียง!$C$2:$M$897,11,0)</f>
        <v>0</v>
      </c>
      <c r="W34" s="120">
        <f>VLOOKUP($C34,CMI!$A$3:$U$899,7,0)</f>
        <v>0.3649</v>
      </c>
      <c r="X34" s="99">
        <f>VLOOKUP($C34,CMI!$A$3:$U$899,21,0)</f>
        <v>0</v>
      </c>
      <c r="Y34" s="100" t="str">
        <f>VLOOKUP($C34,Risk2561Q4!$D$3:$AB$80,25,0)</f>
        <v>C</v>
      </c>
      <c r="Z34" s="53">
        <f>VLOOKUP($C34,Risk2561Q4!$D$3:$AE$80,28,0)</f>
        <v>0</v>
      </c>
      <c r="AA34" s="101">
        <f>VLOOKUP($C34,Point!$C$2:$F$900,4,0)</f>
        <v>1</v>
      </c>
      <c r="AB34" s="162">
        <f t="shared" si="1"/>
        <v>4.5</v>
      </c>
      <c r="AC34" s="163" t="s">
        <v>3860</v>
      </c>
    </row>
    <row r="35" spans="1:29" x14ac:dyDescent="0.4">
      <c r="A35" s="4">
        <v>12</v>
      </c>
      <c r="B35" s="44" t="s">
        <v>1885</v>
      </c>
      <c r="C35" s="89">
        <v>11428</v>
      </c>
      <c r="D35" s="55" t="s">
        <v>1892</v>
      </c>
      <c r="E35" s="4" t="s">
        <v>953</v>
      </c>
      <c r="F35" s="32" t="s">
        <v>959</v>
      </c>
      <c r="G35" s="33">
        <v>10811</v>
      </c>
      <c r="H35" s="31">
        <v>-1210923.3600000001</v>
      </c>
      <c r="I35" s="31">
        <v>-5504108.8399999999</v>
      </c>
      <c r="J35" s="31">
        <v>5781263.9299999997</v>
      </c>
      <c r="K35" s="31">
        <v>2787759.11</v>
      </c>
      <c r="L35" s="107">
        <v>5</v>
      </c>
      <c r="M35" s="206" t="str">
        <f>VLOOKUP($C35,Planfin!$C$3:$Q$80,14,0)</f>
        <v>0</v>
      </c>
      <c r="N35" s="206" t="str">
        <f>VLOOKUP($C35,Planfin!$C$3:$Q$80,15,0)</f>
        <v>1.0</v>
      </c>
      <c r="O35" s="98" t="str">
        <f>VLOOKUP(ผลตารางคะแนน!C35,UnitCost!C32:S927,17,0)</f>
        <v>0</v>
      </c>
      <c r="P35" s="98" t="str">
        <f>VLOOKUP(ผลตารางคะแนน!$C35,UnitCost!$C$3:$T$80,18,0)</f>
        <v>0</v>
      </c>
      <c r="Q35" s="98">
        <f>VLOOKUP($C35,'HGR '!$C$3:$Z$80,21,0)</f>
        <v>0</v>
      </c>
      <c r="R35" s="98">
        <f>VLOOKUP($C35,'HGR '!$C$3:$Z$80,22,0)</f>
        <v>0.5</v>
      </c>
      <c r="S35" s="98">
        <f>VLOOKUP($C35,'HGR '!$C$3:$Z$80,24,0)</f>
        <v>0.5</v>
      </c>
      <c r="T35" s="98">
        <f>VLOOKUP($C35,'HGR '!$C$3:$Z$80,23,0)</f>
        <v>0.5</v>
      </c>
      <c r="U35" s="141">
        <f>VLOOKUP($C35,อัตราการครองเตียง!$C$2:$M$897,10,0)</f>
        <v>52.739726027397261</v>
      </c>
      <c r="V35" s="53">
        <f>VLOOKUP($C35,อัตราการครองเตียง!$C$2:$M$897,11,0)</f>
        <v>0</v>
      </c>
      <c r="W35" s="120">
        <f>VLOOKUP($C35,CMI!$A$3:$U$899,7,0)</f>
        <v>0.40129999999999999</v>
      </c>
      <c r="X35" s="99">
        <f>VLOOKUP($C35,CMI!$A$3:$U$899,21,0)</f>
        <v>0</v>
      </c>
      <c r="Y35" s="100" t="str">
        <f>VLOOKUP($C35,Risk2561Q4!$D$3:$AB$80,25,0)</f>
        <v>D</v>
      </c>
      <c r="Z35" s="53">
        <f>VLOOKUP($C35,Risk2561Q4!$D$3:$AE$80,28,0)</f>
        <v>0</v>
      </c>
      <c r="AA35" s="101">
        <f>VLOOKUP($C35,Point!$C$2:$F$900,4,0)</f>
        <v>0</v>
      </c>
      <c r="AB35" s="162">
        <f t="shared" si="1"/>
        <v>2.5</v>
      </c>
      <c r="AC35" s="163" t="s">
        <v>3860</v>
      </c>
    </row>
    <row r="36" spans="1:29" x14ac:dyDescent="0.4">
      <c r="A36" s="4">
        <v>12</v>
      </c>
      <c r="B36" s="44" t="s">
        <v>1885</v>
      </c>
      <c r="C36" s="89">
        <v>11429</v>
      </c>
      <c r="D36" s="55" t="s">
        <v>1893</v>
      </c>
      <c r="E36" s="4" t="s">
        <v>953</v>
      </c>
      <c r="F36" s="32" t="s">
        <v>3833</v>
      </c>
      <c r="G36" s="33">
        <v>77036</v>
      </c>
      <c r="H36" s="31">
        <v>15836271.029999999</v>
      </c>
      <c r="I36" s="31">
        <v>2150954.35</v>
      </c>
      <c r="J36" s="31">
        <v>18144547.18</v>
      </c>
      <c r="K36" s="31">
        <v>13748535.439999999</v>
      </c>
      <c r="L36" s="107">
        <v>0</v>
      </c>
      <c r="M36" s="206" t="str">
        <f>VLOOKUP($C36,Planfin!$C$3:$Q$80,14,0)</f>
        <v>0</v>
      </c>
      <c r="N36" s="206" t="str">
        <f>VLOOKUP($C36,Planfin!$C$3:$Q$80,15,0)</f>
        <v>1.0</v>
      </c>
      <c r="O36" s="98" t="str">
        <f>VLOOKUP(ผลตารางคะแนน!C36,UnitCost!C33:S928,17,0)</f>
        <v>0</v>
      </c>
      <c r="P36" s="98" t="str">
        <f>VLOOKUP(ผลตารางคะแนน!$C36,UnitCost!$C$3:$T$80,18,0)</f>
        <v>1.0</v>
      </c>
      <c r="Q36" s="98">
        <f>VLOOKUP($C36,'HGR '!$C$3:$Z$80,21,0)</f>
        <v>0</v>
      </c>
      <c r="R36" s="98">
        <f>VLOOKUP($C36,'HGR '!$C$3:$Z$80,22,0)</f>
        <v>0.5</v>
      </c>
      <c r="S36" s="98">
        <f>VLOOKUP($C36,'HGR '!$C$3:$Z$80,24,0)</f>
        <v>0.5</v>
      </c>
      <c r="T36" s="98">
        <f>VLOOKUP($C36,'HGR '!$C$3:$Z$80,23,0)</f>
        <v>0.5</v>
      </c>
      <c r="U36" s="141">
        <f>VLOOKUP($C36,อัตราการครองเตียง!$C$2:$M$897,10,0)</f>
        <v>83.561643835616437</v>
      </c>
      <c r="V36" s="53">
        <f>VLOOKUP($C36,อัตราการครองเตียง!$C$2:$M$897,11,0)</f>
        <v>1</v>
      </c>
      <c r="W36" s="120">
        <f>VLOOKUP($C36,CMI!$A$3:$U$899,7,0)</f>
        <v>0.61699999999999999</v>
      </c>
      <c r="X36" s="99">
        <f>VLOOKUP($C36,CMI!$A$3:$U$899,21,0)</f>
        <v>1</v>
      </c>
      <c r="Y36" s="100" t="str">
        <f>VLOOKUP($C36,Risk2561Q4!$D$3:$AB$80,25,0)</f>
        <v>B-</v>
      </c>
      <c r="Z36" s="53">
        <f>VLOOKUP($C36,Risk2561Q4!$D$3:$AE$80,28,0)</f>
        <v>1</v>
      </c>
      <c r="AA36" s="101">
        <f>VLOOKUP($C36,Point!$C$2:$F$900,4,0)</f>
        <v>1</v>
      </c>
      <c r="AB36" s="162">
        <f t="shared" si="1"/>
        <v>7.5</v>
      </c>
      <c r="AC36" s="110" t="s">
        <v>3848</v>
      </c>
    </row>
    <row r="37" spans="1:29" x14ac:dyDescent="0.4">
      <c r="A37" s="4">
        <v>12</v>
      </c>
      <c r="B37" s="44" t="s">
        <v>1885</v>
      </c>
      <c r="C37" s="89">
        <v>11430</v>
      </c>
      <c r="D37" s="55" t="s">
        <v>1894</v>
      </c>
      <c r="E37" s="4" t="s">
        <v>953</v>
      </c>
      <c r="F37" s="32" t="s">
        <v>3833</v>
      </c>
      <c r="G37" s="33">
        <v>80300</v>
      </c>
      <c r="H37" s="31">
        <v>-113085.6</v>
      </c>
      <c r="I37" s="31">
        <v>-10733679.939999999</v>
      </c>
      <c r="J37" s="31">
        <v>17907730.300000001</v>
      </c>
      <c r="K37" s="31">
        <v>8439764.6799999997</v>
      </c>
      <c r="L37" s="107">
        <v>4</v>
      </c>
      <c r="M37" s="206" t="str">
        <f>VLOOKUP($C37,Planfin!$C$3:$Q$80,14,0)</f>
        <v>0</v>
      </c>
      <c r="N37" s="206" t="str">
        <f>VLOOKUP($C37,Planfin!$C$3:$Q$80,15,0)</f>
        <v>1.0</v>
      </c>
      <c r="O37" s="98" t="str">
        <f>VLOOKUP(ผลตารางคะแนน!C37,UnitCost!C34:S929,17,0)</f>
        <v>0</v>
      </c>
      <c r="P37" s="98" t="str">
        <f>VLOOKUP(ผลตารางคะแนน!$C37,UnitCost!$C$3:$T$80,18,0)</f>
        <v>0</v>
      </c>
      <c r="Q37" s="98">
        <f>VLOOKUP($C37,'HGR '!$C$3:$Z$80,21,0)</f>
        <v>0</v>
      </c>
      <c r="R37" s="98">
        <f>VLOOKUP($C37,'HGR '!$C$3:$Z$80,22,0)</f>
        <v>0.5</v>
      </c>
      <c r="S37" s="98">
        <f>VLOOKUP($C37,'HGR '!$C$3:$Z$80,24,0)</f>
        <v>0</v>
      </c>
      <c r="T37" s="98">
        <f>VLOOKUP($C37,'HGR '!$C$3:$Z$80,23,0)</f>
        <v>0</v>
      </c>
      <c r="U37" s="141">
        <f>VLOOKUP($C37,อัตราการครองเตียง!$C$2:$M$897,10,0)</f>
        <v>102.15823315627621</v>
      </c>
      <c r="V37" s="53">
        <f>VLOOKUP($C37,อัตราการครองเตียง!$C$2:$M$897,11,0)</f>
        <v>1</v>
      </c>
      <c r="W37" s="120">
        <f>VLOOKUP($C37,CMI!$A$3:$U$899,7,0)</f>
        <v>0.36159999999999998</v>
      </c>
      <c r="X37" s="99">
        <f>VLOOKUP($C37,CMI!$A$3:$U$899,21,0)</f>
        <v>0</v>
      </c>
      <c r="Y37" s="100" t="str">
        <f>VLOOKUP($C37,Risk2561Q4!$D$3:$AB$80,25,0)</f>
        <v>B</v>
      </c>
      <c r="Z37" s="53">
        <f>VLOOKUP($C37,Risk2561Q4!$D$3:$AE$80,28,0)</f>
        <v>1</v>
      </c>
      <c r="AA37" s="101">
        <f>VLOOKUP($C37,Point!$C$2:$F$900,4,0)</f>
        <v>1</v>
      </c>
      <c r="AB37" s="162">
        <f t="shared" si="1"/>
        <v>4.5</v>
      </c>
      <c r="AC37" s="163" t="s">
        <v>3860</v>
      </c>
    </row>
    <row r="38" spans="1:29" x14ac:dyDescent="0.4">
      <c r="A38" s="4">
        <v>12</v>
      </c>
      <c r="B38" s="44" t="s">
        <v>1885</v>
      </c>
      <c r="C38" s="89">
        <v>11431</v>
      </c>
      <c r="D38" s="55" t="s">
        <v>1895</v>
      </c>
      <c r="E38" s="4" t="s">
        <v>953</v>
      </c>
      <c r="F38" s="32" t="s">
        <v>959</v>
      </c>
      <c r="G38" s="33">
        <v>14165</v>
      </c>
      <c r="H38" s="31">
        <v>-4883314</v>
      </c>
      <c r="I38" s="31">
        <v>-9196864.4100000001</v>
      </c>
      <c r="J38" s="31">
        <v>6930962.5599999996</v>
      </c>
      <c r="K38" s="31">
        <v>3269489.07</v>
      </c>
      <c r="L38" s="107">
        <v>6</v>
      </c>
      <c r="M38" s="206" t="str">
        <f>VLOOKUP($C38,Planfin!$C$3:$Q$80,14,0)</f>
        <v>0</v>
      </c>
      <c r="N38" s="206" t="str">
        <f>VLOOKUP($C38,Planfin!$C$3:$Q$80,15,0)</f>
        <v>1.0</v>
      </c>
      <c r="O38" s="98" t="str">
        <f>VLOOKUP(ผลตารางคะแนน!C38,UnitCost!C35:S930,17,0)</f>
        <v>0</v>
      </c>
      <c r="P38" s="98" t="str">
        <f>VLOOKUP(ผลตารางคะแนน!$C38,UnitCost!$C$3:$T$80,18,0)</f>
        <v>0</v>
      </c>
      <c r="Q38" s="98">
        <f>VLOOKUP($C38,'HGR '!$C$3:$Z$80,21,0)</f>
        <v>0</v>
      </c>
      <c r="R38" s="98">
        <f>VLOOKUP($C38,'HGR '!$C$3:$Z$80,22,0)</f>
        <v>0.5</v>
      </c>
      <c r="S38" s="98">
        <f>VLOOKUP($C38,'HGR '!$C$3:$Z$80,24,0)</f>
        <v>0.5</v>
      </c>
      <c r="T38" s="98">
        <f>VLOOKUP($C38,'HGR '!$C$3:$Z$80,23,0)</f>
        <v>0.5</v>
      </c>
      <c r="U38" s="141">
        <f>VLOOKUP($C38,อัตราการครองเตียง!$C$2:$M$897,10,0)</f>
        <v>55.598173515981735</v>
      </c>
      <c r="V38" s="53">
        <f>VLOOKUP($C38,อัตราการครองเตียง!$C$2:$M$897,11,0)</f>
        <v>0</v>
      </c>
      <c r="W38" s="120">
        <f>VLOOKUP($C38,CMI!$A$3:$U$899,7,0)</f>
        <v>0.53420000000000001</v>
      </c>
      <c r="X38" s="99">
        <f>VLOOKUP($C38,CMI!$A$3:$U$899,21,0)</f>
        <v>0</v>
      </c>
      <c r="Y38" s="100" t="str">
        <f>VLOOKUP($C38,Risk2561Q4!$D$3:$AB$80,25,0)</f>
        <v>B-</v>
      </c>
      <c r="Z38" s="53">
        <f>VLOOKUP($C38,Risk2561Q4!$D$3:$AE$80,28,0)</f>
        <v>1</v>
      </c>
      <c r="AA38" s="101">
        <f>VLOOKUP($C38,Point!$C$2:$F$900,4,0)</f>
        <v>1</v>
      </c>
      <c r="AB38" s="162">
        <f t="shared" si="1"/>
        <v>4.5</v>
      </c>
      <c r="AC38" s="163" t="s">
        <v>3860</v>
      </c>
    </row>
    <row r="39" spans="1:29" x14ac:dyDescent="0.4">
      <c r="A39" s="4">
        <v>12</v>
      </c>
      <c r="B39" s="44" t="s">
        <v>1885</v>
      </c>
      <c r="C39" s="89">
        <v>11460</v>
      </c>
      <c r="D39" s="55" t="s">
        <v>1896</v>
      </c>
      <c r="E39" s="4" t="s">
        <v>953</v>
      </c>
      <c r="F39" s="32" t="s">
        <v>966</v>
      </c>
      <c r="G39" s="33">
        <v>59820</v>
      </c>
      <c r="H39" s="31">
        <v>8124433.1900000004</v>
      </c>
      <c r="I39" s="31">
        <v>-5744227.2300000004</v>
      </c>
      <c r="J39" s="31">
        <v>22209662.850000001</v>
      </c>
      <c r="K39" s="31">
        <v>13316164.060000001</v>
      </c>
      <c r="L39" s="107">
        <v>1</v>
      </c>
      <c r="M39" s="206" t="str">
        <f>VLOOKUP($C39,Planfin!$C$3:$Q$80,14,0)</f>
        <v>0</v>
      </c>
      <c r="N39" s="206" t="str">
        <f>VLOOKUP($C39,Planfin!$C$3:$Q$80,15,0)</f>
        <v>1.0</v>
      </c>
      <c r="O39" s="98" t="str">
        <f>VLOOKUP(ผลตารางคะแนน!C39,UnitCost!C36:S931,17,0)</f>
        <v>1.0</v>
      </c>
      <c r="P39" s="98" t="str">
        <f>VLOOKUP(ผลตารางคะแนน!$C39,UnitCost!$C$3:$T$80,18,0)</f>
        <v>1.0</v>
      </c>
      <c r="Q39" s="98">
        <f>VLOOKUP($C39,'HGR '!$C$3:$Z$80,21,0)</f>
        <v>0</v>
      </c>
      <c r="R39" s="98">
        <f>VLOOKUP($C39,'HGR '!$C$3:$Z$80,22,0)</f>
        <v>0.5</v>
      </c>
      <c r="S39" s="98">
        <f>VLOOKUP($C39,'HGR '!$C$3:$Z$80,24,0)</f>
        <v>0</v>
      </c>
      <c r="T39" s="98">
        <f>VLOOKUP($C39,'HGR '!$C$3:$Z$80,23,0)</f>
        <v>0.5</v>
      </c>
      <c r="U39" s="141">
        <f>VLOOKUP($C39,อัตราการครองเตียง!$C$2:$M$897,10,0)</f>
        <v>100.18835616438356</v>
      </c>
      <c r="V39" s="53">
        <f>VLOOKUP($C39,อัตราการครองเตียง!$C$2:$M$897,11,0)</f>
        <v>1</v>
      </c>
      <c r="W39" s="120">
        <f>VLOOKUP($C39,CMI!$A$3:$U$899,7,0)</f>
        <v>0.5766</v>
      </c>
      <c r="X39" s="99">
        <f>VLOOKUP($C39,CMI!$A$3:$U$899,21,0)</f>
        <v>0</v>
      </c>
      <c r="Y39" s="100" t="str">
        <f>VLOOKUP($C39,Risk2561Q4!$D$3:$AB$80,25,0)</f>
        <v>B</v>
      </c>
      <c r="Z39" s="53">
        <f>VLOOKUP($C39,Risk2561Q4!$D$3:$AE$80,28,0)</f>
        <v>1</v>
      </c>
      <c r="AA39" s="101">
        <f>VLOOKUP($C39,Point!$C$2:$F$900,4,0)</f>
        <v>1</v>
      </c>
      <c r="AB39" s="162">
        <f t="shared" si="1"/>
        <v>7</v>
      </c>
      <c r="AC39" s="110" t="s">
        <v>3848</v>
      </c>
    </row>
    <row r="40" spans="1:29" x14ac:dyDescent="0.4">
      <c r="A40" s="4">
        <v>12</v>
      </c>
      <c r="B40" s="44" t="s">
        <v>1885</v>
      </c>
      <c r="C40" s="89">
        <v>11464</v>
      </c>
      <c r="D40" s="55" t="s">
        <v>1897</v>
      </c>
      <c r="E40" s="4" t="s">
        <v>953</v>
      </c>
      <c r="F40" s="32" t="s">
        <v>959</v>
      </c>
      <c r="G40" s="33">
        <v>16480</v>
      </c>
      <c r="H40" s="31">
        <v>15064304.16</v>
      </c>
      <c r="I40" s="31">
        <v>9376546.2899999991</v>
      </c>
      <c r="J40" s="31">
        <v>12653073.939999999</v>
      </c>
      <c r="K40" s="31">
        <v>8804624.3699999992</v>
      </c>
      <c r="L40" s="107">
        <v>0</v>
      </c>
      <c r="M40" s="206" t="str">
        <f>VLOOKUP($C40,Planfin!$C$3:$Q$80,14,0)</f>
        <v>0</v>
      </c>
      <c r="N40" s="206" t="str">
        <f>VLOOKUP($C40,Planfin!$C$3:$Q$80,15,0)</f>
        <v>1.0</v>
      </c>
      <c r="O40" s="98" t="str">
        <f>VLOOKUP(ผลตารางคะแนน!C40,UnitCost!C37:S932,17,0)</f>
        <v>0</v>
      </c>
      <c r="P40" s="98" t="str">
        <f>VLOOKUP(ผลตารางคะแนน!$C40,UnitCost!$C$3:$T$80,18,0)</f>
        <v>0</v>
      </c>
      <c r="Q40" s="98">
        <f>VLOOKUP($C40,'HGR '!$C$3:$Z$80,21,0)</f>
        <v>0</v>
      </c>
      <c r="R40" s="98">
        <f>VLOOKUP($C40,'HGR '!$C$3:$Z$80,22,0)</f>
        <v>0.5</v>
      </c>
      <c r="S40" s="98">
        <f>VLOOKUP($C40,'HGR '!$C$3:$Z$80,24,0)</f>
        <v>0.5</v>
      </c>
      <c r="T40" s="98">
        <f>VLOOKUP($C40,'HGR '!$C$3:$Z$80,23,0)</f>
        <v>0</v>
      </c>
      <c r="U40" s="141">
        <f>VLOOKUP($C40,อัตราการครองเตียง!$C$2:$M$897,10,0)</f>
        <v>69.520547945205479</v>
      </c>
      <c r="V40" s="53">
        <f>VLOOKUP($C40,อัตราการครองเตียง!$C$2:$M$897,11,0)</f>
        <v>0</v>
      </c>
      <c r="W40" s="120">
        <f>VLOOKUP($C40,CMI!$A$3:$U$899,7,0)</f>
        <v>0.49980000000000002</v>
      </c>
      <c r="X40" s="99">
        <f>VLOOKUP($C40,CMI!$A$3:$U$899,21,0)</f>
        <v>0</v>
      </c>
      <c r="Y40" s="100" t="str">
        <f>VLOOKUP($C40,Risk2561Q4!$D$3:$AB$80,25,0)</f>
        <v>D</v>
      </c>
      <c r="Z40" s="53">
        <f>VLOOKUP($C40,Risk2561Q4!$D$3:$AE$80,28,0)</f>
        <v>0</v>
      </c>
      <c r="AA40" s="101">
        <f>VLOOKUP($C40,Point!$C$2:$F$900,4,0)</f>
        <v>1</v>
      </c>
      <c r="AB40" s="162">
        <f t="shared" si="1"/>
        <v>3</v>
      </c>
      <c r="AC40" s="163" t="s">
        <v>3860</v>
      </c>
    </row>
    <row r="41" spans="1:29" x14ac:dyDescent="0.4">
      <c r="A41" s="4">
        <v>12</v>
      </c>
      <c r="B41" s="44" t="s">
        <v>1898</v>
      </c>
      <c r="C41" s="89">
        <v>10747</v>
      </c>
      <c r="D41" s="55" t="s">
        <v>1899</v>
      </c>
      <c r="E41" s="4" t="s">
        <v>986</v>
      </c>
      <c r="F41" s="32" t="s">
        <v>1014</v>
      </c>
      <c r="G41" s="33">
        <v>81845</v>
      </c>
      <c r="H41" s="31">
        <v>100155147.13</v>
      </c>
      <c r="I41" s="31">
        <v>13738619.24</v>
      </c>
      <c r="J41" s="31">
        <v>20383330.219999999</v>
      </c>
      <c r="K41" s="31">
        <v>35569681.57</v>
      </c>
      <c r="L41" s="107">
        <v>0</v>
      </c>
      <c r="M41" s="206" t="str">
        <f>VLOOKUP($C41,Planfin!$C$3:$Q$80,14,0)</f>
        <v>1.0</v>
      </c>
      <c r="N41" s="206" t="str">
        <f>VLOOKUP($C41,Planfin!$C$3:$Q$80,15,0)</f>
        <v>1.0</v>
      </c>
      <c r="O41" s="98" t="str">
        <f>VLOOKUP(ผลตารางคะแนน!C41,UnitCost!C38:S933,17,0)</f>
        <v>1.0</v>
      </c>
      <c r="P41" s="98" t="str">
        <f>VLOOKUP(ผลตารางคะแนน!$C41,UnitCost!$C$3:$T$80,18,0)</f>
        <v>1.0</v>
      </c>
      <c r="Q41" s="98">
        <f>VLOOKUP($C41,'HGR '!$C$3:$Z$80,21,0)</f>
        <v>0.5</v>
      </c>
      <c r="R41" s="98">
        <f>VLOOKUP($C41,'HGR '!$C$3:$Z$80,22,0)</f>
        <v>0.5</v>
      </c>
      <c r="S41" s="98">
        <f>VLOOKUP($C41,'HGR '!$C$3:$Z$80,24,0)</f>
        <v>0.5</v>
      </c>
      <c r="T41" s="98">
        <f>VLOOKUP($C41,'HGR '!$C$3:$Z$80,23,0)</f>
        <v>0.5</v>
      </c>
      <c r="U41" s="141">
        <f>VLOOKUP($C41,อัตราการครองเตียง!$C$2:$M$897,10,0)</f>
        <v>104.51223641680775</v>
      </c>
      <c r="V41" s="53">
        <f>VLOOKUP($C41,อัตราการครองเตียง!$C$2:$M$897,11,0)</f>
        <v>1</v>
      </c>
      <c r="W41" s="146">
        <f>VLOOKUP($C41,CMI!$A$3:$U$899,7,0)</f>
        <v>1.2152000000000001</v>
      </c>
      <c r="X41" s="99">
        <f>VLOOKUP($C41,CMI!$A$3:$U$899,21,0)</f>
        <v>1</v>
      </c>
      <c r="Y41" s="100" t="str">
        <f>VLOOKUP($C41,Risk2561Q4!$D$3:$AB$80,25,0)</f>
        <v>B</v>
      </c>
      <c r="Z41" s="53">
        <f>VLOOKUP($C41,Risk2561Q4!$D$3:$AE$80,28,0)</f>
        <v>1</v>
      </c>
      <c r="AA41" s="101">
        <f>VLOOKUP($C41,Point!$C$2:$F$900,4,0)</f>
        <v>1</v>
      </c>
      <c r="AB41" s="162">
        <f t="shared" si="1"/>
        <v>10</v>
      </c>
      <c r="AC41" s="164" t="s">
        <v>950</v>
      </c>
    </row>
    <row r="42" spans="1:29" x14ac:dyDescent="0.4">
      <c r="A42" s="4">
        <v>12</v>
      </c>
      <c r="B42" s="44" t="s">
        <v>1898</v>
      </c>
      <c r="C42" s="89">
        <v>11414</v>
      </c>
      <c r="D42" s="55" t="s">
        <v>1900</v>
      </c>
      <c r="E42" s="4" t="s">
        <v>953</v>
      </c>
      <c r="F42" s="32" t="s">
        <v>959</v>
      </c>
      <c r="G42" s="33">
        <v>28867</v>
      </c>
      <c r="H42" s="31">
        <v>8781599.1999999993</v>
      </c>
      <c r="I42" s="31">
        <v>3453222.02</v>
      </c>
      <c r="J42" s="31">
        <v>8715505.0700000003</v>
      </c>
      <c r="K42" s="31">
        <v>7188445.3399999999</v>
      </c>
      <c r="L42" s="107">
        <v>0</v>
      </c>
      <c r="M42" s="206" t="str">
        <f>VLOOKUP($C42,Planfin!$C$3:$Q$80,14,0)</f>
        <v>1.0</v>
      </c>
      <c r="N42" s="206" t="str">
        <f>VLOOKUP($C42,Planfin!$C$3:$Q$80,15,0)</f>
        <v>1.0</v>
      </c>
      <c r="O42" s="98" t="str">
        <f>VLOOKUP(ผลตารางคะแนน!C42,UnitCost!C39:S934,17,0)</f>
        <v>1.0</v>
      </c>
      <c r="P42" s="98" t="str">
        <f>VLOOKUP(ผลตารางคะแนน!$C42,UnitCost!$C$3:$T$80,18,0)</f>
        <v>1.0</v>
      </c>
      <c r="Q42" s="98">
        <f>VLOOKUP($C42,'HGR '!$C$3:$Z$80,21,0)</f>
        <v>0</v>
      </c>
      <c r="R42" s="98">
        <f>VLOOKUP($C42,'HGR '!$C$3:$Z$80,22,0)</f>
        <v>0.5</v>
      </c>
      <c r="S42" s="98">
        <f>VLOOKUP($C42,'HGR '!$C$3:$Z$80,24,0)</f>
        <v>0.5</v>
      </c>
      <c r="T42" s="98">
        <f>VLOOKUP($C42,'HGR '!$C$3:$Z$80,23,0)</f>
        <v>0</v>
      </c>
      <c r="U42" s="141">
        <f>VLOOKUP($C42,อัตราการครองเตียง!$C$2:$M$897,10,0)</f>
        <v>57.00456621004566</v>
      </c>
      <c r="V42" s="53">
        <f>VLOOKUP($C42,อัตราการครองเตียง!$C$2:$M$897,11,0)</f>
        <v>0</v>
      </c>
      <c r="W42" s="120">
        <f>VLOOKUP($C42,CMI!$A$3:$U$899,7,0)</f>
        <v>0.63349999999999995</v>
      </c>
      <c r="X42" s="99">
        <f>VLOOKUP($C42,CMI!$A$3:$U$899,21,0)</f>
        <v>1</v>
      </c>
      <c r="Y42" s="100" t="str">
        <f>VLOOKUP($C42,Risk2561Q4!$D$3:$AB$80,25,0)</f>
        <v>B</v>
      </c>
      <c r="Z42" s="53">
        <f>VLOOKUP($C42,Risk2561Q4!$D$3:$AE$80,28,0)</f>
        <v>1</v>
      </c>
      <c r="AA42" s="101">
        <f>VLOOKUP($C42,Point!$C$2:$F$900,4,0)</f>
        <v>1</v>
      </c>
      <c r="AB42" s="162">
        <f t="shared" si="1"/>
        <v>8</v>
      </c>
      <c r="AC42" s="164" t="s">
        <v>950</v>
      </c>
    </row>
    <row r="43" spans="1:29" x14ac:dyDescent="0.4">
      <c r="A43" s="4">
        <v>12</v>
      </c>
      <c r="B43" s="44" t="s">
        <v>1898</v>
      </c>
      <c r="C43" s="89">
        <v>11415</v>
      </c>
      <c r="D43" s="55" t="s">
        <v>1901</v>
      </c>
      <c r="E43" s="4" t="s">
        <v>953</v>
      </c>
      <c r="F43" s="32" t="s">
        <v>3832</v>
      </c>
      <c r="G43" s="33">
        <v>33141</v>
      </c>
      <c r="H43" s="31">
        <v>-7934421.1799999997</v>
      </c>
      <c r="I43" s="31">
        <v>-11844603.789999999</v>
      </c>
      <c r="J43" s="31">
        <v>5739650.6900000004</v>
      </c>
      <c r="K43" s="31">
        <v>4733515.25</v>
      </c>
      <c r="L43" s="107">
        <v>6</v>
      </c>
      <c r="M43" s="206" t="str">
        <f>VLOOKUP($C43,Planfin!$C$3:$Q$80,14,0)</f>
        <v>0</v>
      </c>
      <c r="N43" s="206" t="str">
        <f>VLOOKUP($C43,Planfin!$C$3:$Q$80,15,0)</f>
        <v>1.0</v>
      </c>
      <c r="O43" s="98" t="str">
        <f>VLOOKUP(ผลตารางคะแนน!C43,UnitCost!C40:S935,17,0)</f>
        <v>1.0</v>
      </c>
      <c r="P43" s="98" t="str">
        <f>VLOOKUP(ผลตารางคะแนน!$C43,UnitCost!$C$3:$T$80,18,0)</f>
        <v>1.0</v>
      </c>
      <c r="Q43" s="98">
        <f>VLOOKUP($C43,'HGR '!$C$3:$Z$80,21,0)</f>
        <v>0.5</v>
      </c>
      <c r="R43" s="98">
        <f>VLOOKUP($C43,'HGR '!$C$3:$Z$80,22,0)</f>
        <v>0.5</v>
      </c>
      <c r="S43" s="98">
        <f>VLOOKUP($C43,'HGR '!$C$3:$Z$80,24,0)</f>
        <v>0.5</v>
      </c>
      <c r="T43" s="98">
        <f>VLOOKUP($C43,'HGR '!$C$3:$Z$80,23,0)</f>
        <v>0.5</v>
      </c>
      <c r="U43" s="141">
        <f>VLOOKUP($C43,อัตราการครองเตียง!$C$2:$M$897,10,0)</f>
        <v>71.716894977168948</v>
      </c>
      <c r="V43" s="53">
        <f>VLOOKUP($C43,อัตราการครองเตียง!$C$2:$M$897,11,0)</f>
        <v>0</v>
      </c>
      <c r="W43" s="120">
        <f>VLOOKUP($C43,CMI!$A$3:$U$899,7,0)</f>
        <v>0.33879999999999999</v>
      </c>
      <c r="X43" s="99">
        <f>VLOOKUP($C43,CMI!$A$3:$U$899,21,0)</f>
        <v>0</v>
      </c>
      <c r="Y43" s="100" t="str">
        <f>VLOOKUP($C43,Risk2561Q4!$D$3:$AB$80,25,0)</f>
        <v>B</v>
      </c>
      <c r="Z43" s="53">
        <f>VLOOKUP($C43,Risk2561Q4!$D$3:$AE$80,28,0)</f>
        <v>1</v>
      </c>
      <c r="AA43" s="101">
        <f>VLOOKUP($C43,Point!$C$2:$F$900,4,0)</f>
        <v>1</v>
      </c>
      <c r="AB43" s="162">
        <f t="shared" si="1"/>
        <v>7</v>
      </c>
      <c r="AC43" s="110" t="s">
        <v>3848</v>
      </c>
    </row>
    <row r="44" spans="1:29" x14ac:dyDescent="0.4">
      <c r="A44" s="4">
        <v>12</v>
      </c>
      <c r="B44" s="44" t="s">
        <v>1898</v>
      </c>
      <c r="C44" s="89">
        <v>11416</v>
      </c>
      <c r="D44" s="55" t="s">
        <v>1902</v>
      </c>
      <c r="E44" s="4" t="s">
        <v>953</v>
      </c>
      <c r="F44" s="32" t="s">
        <v>977</v>
      </c>
      <c r="G44" s="33">
        <v>24856</v>
      </c>
      <c r="H44" s="31">
        <v>814099.82</v>
      </c>
      <c r="I44" s="31">
        <v>-5951070.3200000003</v>
      </c>
      <c r="J44" s="31">
        <v>-137837.28</v>
      </c>
      <c r="K44" s="31">
        <v>754199.08</v>
      </c>
      <c r="L44" s="107">
        <v>3</v>
      </c>
      <c r="M44" s="206" t="str">
        <f>VLOOKUP($C44,Planfin!$C$3:$Q$80,14,0)</f>
        <v>1.0</v>
      </c>
      <c r="N44" s="206" t="str">
        <f>VLOOKUP($C44,Planfin!$C$3:$Q$80,15,0)</f>
        <v>1.0</v>
      </c>
      <c r="O44" s="98" t="str">
        <f>VLOOKUP(ผลตารางคะแนน!C44,UnitCost!C41:S936,17,0)</f>
        <v>1.0</v>
      </c>
      <c r="P44" s="98" t="str">
        <f>VLOOKUP(ผลตารางคะแนน!$C44,UnitCost!$C$3:$T$80,18,0)</f>
        <v>1.0</v>
      </c>
      <c r="Q44" s="98">
        <f>VLOOKUP($C44,'HGR '!$C$3:$Z$80,21,0)</f>
        <v>0.5</v>
      </c>
      <c r="R44" s="98">
        <f>VLOOKUP($C44,'HGR '!$C$3:$Z$80,22,0)</f>
        <v>0.5</v>
      </c>
      <c r="S44" s="98">
        <f>VLOOKUP($C44,'HGR '!$C$3:$Z$80,24,0)</f>
        <v>0.5</v>
      </c>
      <c r="T44" s="98">
        <f>VLOOKUP($C44,'HGR '!$C$3:$Z$80,23,0)</f>
        <v>0.5</v>
      </c>
      <c r="U44" s="141">
        <f>VLOOKUP($C44,อัตราการครองเตียง!$C$2:$M$897,10,0)</f>
        <v>73.625570776255714</v>
      </c>
      <c r="V44" s="53">
        <f>VLOOKUP($C44,อัตราการครองเตียง!$C$2:$M$897,11,0)</f>
        <v>0</v>
      </c>
      <c r="W44" s="120">
        <f>VLOOKUP($C44,CMI!$A$3:$U$899,7,0)</f>
        <v>0.49859999999999999</v>
      </c>
      <c r="X44" s="99">
        <f>VLOOKUP($C44,CMI!$A$3:$U$899,21,0)</f>
        <v>0</v>
      </c>
      <c r="Y44" s="100" t="str">
        <f>VLOOKUP($C44,Risk2561Q4!$D$3:$AB$80,25,0)</f>
        <v>C</v>
      </c>
      <c r="Z44" s="53">
        <f>VLOOKUP($C44,Risk2561Q4!$D$3:$AE$80,28,0)</f>
        <v>0</v>
      </c>
      <c r="AA44" s="101">
        <f>VLOOKUP($C44,Point!$C$2:$F$900,4,0)</f>
        <v>1</v>
      </c>
      <c r="AB44" s="162">
        <f t="shared" si="1"/>
        <v>7</v>
      </c>
      <c r="AC44" s="110" t="s">
        <v>3848</v>
      </c>
    </row>
    <row r="45" spans="1:29" x14ac:dyDescent="0.4">
      <c r="A45" s="4">
        <v>12</v>
      </c>
      <c r="B45" s="44" t="s">
        <v>1898</v>
      </c>
      <c r="C45" s="89">
        <v>11417</v>
      </c>
      <c r="D45" s="55" t="s">
        <v>1903</v>
      </c>
      <c r="E45" s="4" t="s">
        <v>953</v>
      </c>
      <c r="F45" s="32" t="s">
        <v>966</v>
      </c>
      <c r="G45" s="33">
        <v>59990</v>
      </c>
      <c r="H45" s="31">
        <v>-6082878.1500000004</v>
      </c>
      <c r="I45" s="31">
        <v>-24986883.98</v>
      </c>
      <c r="J45" s="31">
        <v>-241894.72</v>
      </c>
      <c r="K45" s="31">
        <v>-7242987.9699999997</v>
      </c>
      <c r="L45" s="108">
        <v>7</v>
      </c>
      <c r="M45" s="206" t="str">
        <f>VLOOKUP($C45,Planfin!$C$3:$Q$80,14,0)</f>
        <v>1.0</v>
      </c>
      <c r="N45" s="206" t="str">
        <f>VLOOKUP($C45,Planfin!$C$3:$Q$80,15,0)</f>
        <v>1.0</v>
      </c>
      <c r="O45" s="98" t="str">
        <f>VLOOKUP(ผลตารางคะแนน!C45,UnitCost!C42:S937,17,0)</f>
        <v>1.0</v>
      </c>
      <c r="P45" s="98" t="str">
        <f>VLOOKUP(ผลตารางคะแนน!$C45,UnitCost!$C$3:$T$80,18,0)</f>
        <v>1.0</v>
      </c>
      <c r="Q45" s="98">
        <f>VLOOKUP($C45,'HGR '!$C$3:$Z$80,21,0)</f>
        <v>0</v>
      </c>
      <c r="R45" s="98">
        <f>VLOOKUP($C45,'HGR '!$C$3:$Z$80,22,0)</f>
        <v>0.5</v>
      </c>
      <c r="S45" s="98">
        <f>VLOOKUP($C45,'HGR '!$C$3:$Z$80,24,0)</f>
        <v>0.5</v>
      </c>
      <c r="T45" s="98">
        <f>VLOOKUP($C45,'HGR '!$C$3:$Z$80,23,0)</f>
        <v>0.5</v>
      </c>
      <c r="U45" s="141">
        <f>VLOOKUP($C45,อัตราการครองเตียง!$C$2:$M$897,10,0)</f>
        <v>71.841704718417049</v>
      </c>
      <c r="V45" s="53">
        <f>VLOOKUP($C45,อัตราการครองเตียง!$C$2:$M$897,11,0)</f>
        <v>0</v>
      </c>
      <c r="W45" s="120">
        <f>VLOOKUP($C45,CMI!$A$3:$U$899,7,0)</f>
        <v>0.57799999999999996</v>
      </c>
      <c r="X45" s="99">
        <f>VLOOKUP($C45,CMI!$A$3:$U$899,21,0)</f>
        <v>0</v>
      </c>
      <c r="Y45" s="100" t="str">
        <f>VLOOKUP($C45,Risk2561Q4!$D$3:$AB$80,25,0)</f>
        <v>C</v>
      </c>
      <c r="Z45" s="53">
        <f>VLOOKUP($C45,Risk2561Q4!$D$3:$AE$80,28,0)</f>
        <v>0</v>
      </c>
      <c r="AA45" s="101">
        <f>VLOOKUP($C45,Point!$C$2:$F$900,4,0)</f>
        <v>1</v>
      </c>
      <c r="AB45" s="162">
        <f t="shared" si="1"/>
        <v>6.5</v>
      </c>
      <c r="AC45" s="246" t="s">
        <v>3851</v>
      </c>
    </row>
    <row r="46" spans="1:29" x14ac:dyDescent="0.4">
      <c r="A46" s="4">
        <v>12</v>
      </c>
      <c r="B46" s="44" t="s">
        <v>1898</v>
      </c>
      <c r="C46" s="89">
        <v>11418</v>
      </c>
      <c r="D46" s="55" t="s">
        <v>1904</v>
      </c>
      <c r="E46" s="4" t="s">
        <v>953</v>
      </c>
      <c r="F46" s="32" t="s">
        <v>3832</v>
      </c>
      <c r="G46" s="33">
        <v>36971</v>
      </c>
      <c r="H46" s="31">
        <v>2586124.9900000002</v>
      </c>
      <c r="I46" s="31">
        <v>-4900865.21</v>
      </c>
      <c r="J46" s="31">
        <v>-3163851.06</v>
      </c>
      <c r="K46" s="31">
        <v>-3167800.02</v>
      </c>
      <c r="L46" s="107">
        <v>4</v>
      </c>
      <c r="M46" s="206" t="str">
        <f>VLOOKUP($C46,Planfin!$C$3:$Q$80,14,0)</f>
        <v>1.0</v>
      </c>
      <c r="N46" s="206" t="str">
        <f>VLOOKUP($C46,Planfin!$C$3:$Q$80,15,0)</f>
        <v>0</v>
      </c>
      <c r="O46" s="98" t="str">
        <f>VLOOKUP(ผลตารางคะแนน!C46,UnitCost!C43:S938,17,0)</f>
        <v>1.0</v>
      </c>
      <c r="P46" s="98" t="str">
        <f>VLOOKUP(ผลตารางคะแนน!$C46,UnitCost!$C$3:$T$80,18,0)</f>
        <v>1.0</v>
      </c>
      <c r="Q46" s="98">
        <f>VLOOKUP($C46,'HGR '!$C$3:$Z$80,21,0)</f>
        <v>0.5</v>
      </c>
      <c r="R46" s="98">
        <f>VLOOKUP($C46,'HGR '!$C$3:$Z$80,22,0)</f>
        <v>0.5</v>
      </c>
      <c r="S46" s="98">
        <f>VLOOKUP($C46,'HGR '!$C$3:$Z$80,24,0)</f>
        <v>0.5</v>
      </c>
      <c r="T46" s="98">
        <f>VLOOKUP($C46,'HGR '!$C$3:$Z$80,23,0)</f>
        <v>0</v>
      </c>
      <c r="U46" s="141">
        <f>VLOOKUP($C46,อัตราการครองเตียง!$C$2:$M$897,10,0)</f>
        <v>89.305936073059357</v>
      </c>
      <c r="V46" s="53">
        <f>VLOOKUP($C46,อัตราการครองเตียง!$C$2:$M$897,11,0)</f>
        <v>1</v>
      </c>
      <c r="W46" s="120">
        <f>VLOOKUP($C46,CMI!$A$3:$U$899,7,0)</f>
        <v>0.4743</v>
      </c>
      <c r="X46" s="99">
        <f>VLOOKUP($C46,CMI!$A$3:$U$899,21,0)</f>
        <v>0</v>
      </c>
      <c r="Y46" s="100" t="str">
        <f>VLOOKUP($C46,Risk2561Q4!$D$3:$AB$80,25,0)</f>
        <v>B-</v>
      </c>
      <c r="Z46" s="53">
        <f>VLOOKUP($C46,Risk2561Q4!$D$3:$AE$80,28,0)</f>
        <v>1</v>
      </c>
      <c r="AA46" s="101">
        <f>VLOOKUP($C46,Point!$C$2:$F$900,4,0)</f>
        <v>1</v>
      </c>
      <c r="AB46" s="162">
        <f t="shared" si="1"/>
        <v>7.5</v>
      </c>
      <c r="AC46" s="110" t="s">
        <v>3848</v>
      </c>
    </row>
    <row r="47" spans="1:29" x14ac:dyDescent="0.4">
      <c r="A47" s="4">
        <v>12</v>
      </c>
      <c r="B47" s="44" t="s">
        <v>1898</v>
      </c>
      <c r="C47" s="89">
        <v>11419</v>
      </c>
      <c r="D47" s="55" t="s">
        <v>1905</v>
      </c>
      <c r="E47" s="4" t="s">
        <v>953</v>
      </c>
      <c r="F47" s="32" t="s">
        <v>959</v>
      </c>
      <c r="G47" s="33">
        <v>13483</v>
      </c>
      <c r="H47" s="31">
        <v>2594239.15</v>
      </c>
      <c r="I47" s="31">
        <v>-974907.97</v>
      </c>
      <c r="J47" s="31">
        <v>5319182.1500000004</v>
      </c>
      <c r="K47" s="31">
        <v>6890756.3200000003</v>
      </c>
      <c r="L47" s="107">
        <v>1</v>
      </c>
      <c r="M47" s="206" t="str">
        <f>VLOOKUP($C47,Planfin!$C$3:$Q$80,14,0)</f>
        <v>1.0</v>
      </c>
      <c r="N47" s="206" t="str">
        <f>VLOOKUP($C47,Planfin!$C$3:$Q$80,15,0)</f>
        <v>1.0</v>
      </c>
      <c r="O47" s="98" t="str">
        <f>VLOOKUP(ผลตารางคะแนน!C47,UnitCost!C44:S939,17,0)</f>
        <v>0</v>
      </c>
      <c r="P47" s="98" t="str">
        <f>VLOOKUP(ผลตารางคะแนน!$C47,UnitCost!$C$3:$T$80,18,0)</f>
        <v>1.0</v>
      </c>
      <c r="Q47" s="98">
        <f>VLOOKUP($C47,'HGR '!$C$3:$Z$80,21,0)</f>
        <v>0.5</v>
      </c>
      <c r="R47" s="98">
        <f>VLOOKUP($C47,'HGR '!$C$3:$Z$80,22,0)</f>
        <v>0.5</v>
      </c>
      <c r="S47" s="98">
        <f>VLOOKUP($C47,'HGR '!$C$3:$Z$80,24,0)</f>
        <v>0.5</v>
      </c>
      <c r="T47" s="98">
        <f>VLOOKUP($C47,'HGR '!$C$3:$Z$80,23,0)</f>
        <v>0.5</v>
      </c>
      <c r="U47" s="141">
        <f>VLOOKUP($C47,อัตราการครองเตียง!$C$2:$M$897,10,0)</f>
        <v>37.06849315068493</v>
      </c>
      <c r="V47" s="53">
        <f>VLOOKUP($C47,อัตราการครองเตียง!$C$2:$M$897,11,0)</f>
        <v>0</v>
      </c>
      <c r="W47" s="120">
        <f>VLOOKUP($C47,CMI!$A$3:$U$899,7,0)</f>
        <v>0.53039999999999998</v>
      </c>
      <c r="X47" s="99">
        <f>VLOOKUP($C47,CMI!$A$3:$U$899,21,0)</f>
        <v>0</v>
      </c>
      <c r="Y47" s="100" t="str">
        <f>VLOOKUP($C47,Risk2561Q4!$D$3:$AB$80,25,0)</f>
        <v>B</v>
      </c>
      <c r="Z47" s="53">
        <f>VLOOKUP($C47,Risk2561Q4!$D$3:$AE$80,28,0)</f>
        <v>1</v>
      </c>
      <c r="AA47" s="101">
        <f>VLOOKUP($C47,Point!$C$2:$F$900,4,0)</f>
        <v>1</v>
      </c>
      <c r="AB47" s="162">
        <f t="shared" si="1"/>
        <v>7</v>
      </c>
      <c r="AC47" s="110" t="s">
        <v>3848</v>
      </c>
    </row>
    <row r="48" spans="1:29" x14ac:dyDescent="0.4">
      <c r="A48" s="4">
        <v>12</v>
      </c>
      <c r="B48" s="44" t="s">
        <v>1898</v>
      </c>
      <c r="C48" s="89">
        <v>11420</v>
      </c>
      <c r="D48" s="55" t="s">
        <v>1906</v>
      </c>
      <c r="E48" s="4" t="s">
        <v>953</v>
      </c>
      <c r="F48" s="32" t="s">
        <v>3832</v>
      </c>
      <c r="G48" s="33">
        <v>37244</v>
      </c>
      <c r="H48" s="31">
        <v>-7653860.1100000003</v>
      </c>
      <c r="I48" s="31">
        <v>-12142111.1</v>
      </c>
      <c r="J48" s="31">
        <v>1736156.49</v>
      </c>
      <c r="K48" s="31">
        <v>2082092.72</v>
      </c>
      <c r="L48" s="107">
        <v>6</v>
      </c>
      <c r="M48" s="206" t="str">
        <f>VLOOKUP($C48,Planfin!$C$3:$Q$80,14,0)</f>
        <v>1.0</v>
      </c>
      <c r="N48" s="206" t="str">
        <f>VLOOKUP($C48,Planfin!$C$3:$Q$80,15,0)</f>
        <v>1.0</v>
      </c>
      <c r="O48" s="98" t="str">
        <f>VLOOKUP(ผลตารางคะแนน!C48,UnitCost!C45:S940,17,0)</f>
        <v>1.0</v>
      </c>
      <c r="P48" s="98" t="str">
        <f>VLOOKUP(ผลตารางคะแนน!$C48,UnitCost!$C$3:$T$80,18,0)</f>
        <v>1.0</v>
      </c>
      <c r="Q48" s="98">
        <f>VLOOKUP($C48,'HGR '!$C$3:$Z$80,21,0)</f>
        <v>0.5</v>
      </c>
      <c r="R48" s="98">
        <f>VLOOKUP($C48,'HGR '!$C$3:$Z$80,22,0)</f>
        <v>0.5</v>
      </c>
      <c r="S48" s="98">
        <f>VLOOKUP($C48,'HGR '!$C$3:$Z$80,24,0)</f>
        <v>0.5</v>
      </c>
      <c r="T48" s="98">
        <f>VLOOKUP($C48,'HGR '!$C$3:$Z$80,23,0)</f>
        <v>0.5</v>
      </c>
      <c r="U48" s="141">
        <f>VLOOKUP($C48,อัตราการครองเตียง!$C$2:$M$897,10,0)</f>
        <v>56.19178082191781</v>
      </c>
      <c r="V48" s="53">
        <f>VLOOKUP($C48,อัตราการครองเตียง!$C$2:$M$897,11,0)</f>
        <v>0</v>
      </c>
      <c r="W48" s="120">
        <f>VLOOKUP($C48,CMI!$A$3:$U$899,7,0)</f>
        <v>0.49440000000000001</v>
      </c>
      <c r="X48" s="99">
        <f>VLOOKUP($C48,CMI!$A$3:$U$899,21,0)</f>
        <v>0</v>
      </c>
      <c r="Y48" s="100" t="str">
        <f>VLOOKUP($C48,Risk2561Q4!$D$3:$AB$80,25,0)</f>
        <v>B</v>
      </c>
      <c r="Z48" s="53">
        <f>VLOOKUP($C48,Risk2561Q4!$D$3:$AE$80,28,0)</f>
        <v>1</v>
      </c>
      <c r="AA48" s="101">
        <f>VLOOKUP($C48,Point!$C$2:$F$900,4,0)</f>
        <v>1</v>
      </c>
      <c r="AB48" s="162">
        <f t="shared" si="1"/>
        <v>8</v>
      </c>
      <c r="AC48" s="164" t="s">
        <v>950</v>
      </c>
    </row>
    <row r="49" spans="1:29" x14ac:dyDescent="0.4">
      <c r="A49" s="4">
        <v>12</v>
      </c>
      <c r="B49" s="44" t="s">
        <v>1898</v>
      </c>
      <c r="C49" s="89">
        <v>11421</v>
      </c>
      <c r="D49" s="55" t="s">
        <v>1907</v>
      </c>
      <c r="E49" s="4" t="s">
        <v>953</v>
      </c>
      <c r="F49" s="32" t="s">
        <v>959</v>
      </c>
      <c r="G49" s="33">
        <v>19760</v>
      </c>
      <c r="H49" s="31">
        <v>833839.4</v>
      </c>
      <c r="I49" s="31">
        <v>-4305141.7699999996</v>
      </c>
      <c r="J49" s="31">
        <v>1668098.9</v>
      </c>
      <c r="K49" s="31">
        <v>-702193.93</v>
      </c>
      <c r="L49" s="107">
        <v>4</v>
      </c>
      <c r="M49" s="206" t="str">
        <f>VLOOKUP($C49,Planfin!$C$3:$Q$80,14,0)</f>
        <v>0</v>
      </c>
      <c r="N49" s="206" t="str">
        <f>VLOOKUP($C49,Planfin!$C$3:$Q$80,15,0)</f>
        <v>1.0</v>
      </c>
      <c r="O49" s="98" t="str">
        <f>VLOOKUP(ผลตารางคะแนน!C49,UnitCost!C46:S941,17,0)</f>
        <v>1.0</v>
      </c>
      <c r="P49" s="98" t="str">
        <f>VLOOKUP(ผลตารางคะแนน!$C49,UnitCost!$C$3:$T$80,18,0)</f>
        <v>1.0</v>
      </c>
      <c r="Q49" s="98">
        <f>VLOOKUP($C49,'HGR '!$C$3:$Z$80,21,0)</f>
        <v>0.5</v>
      </c>
      <c r="R49" s="98">
        <f>VLOOKUP($C49,'HGR '!$C$3:$Z$80,22,0)</f>
        <v>0.5</v>
      </c>
      <c r="S49" s="98">
        <f>VLOOKUP($C49,'HGR '!$C$3:$Z$80,24,0)</f>
        <v>0.5</v>
      </c>
      <c r="T49" s="98">
        <f>VLOOKUP($C49,'HGR '!$C$3:$Z$80,23,0)</f>
        <v>0.5</v>
      </c>
      <c r="U49" s="141">
        <f>VLOOKUP($C49,อัตราการครองเตียง!$C$2:$M$897,10,0)</f>
        <v>58.374429223744293</v>
      </c>
      <c r="V49" s="53">
        <f>VLOOKUP($C49,อัตราการครองเตียง!$C$2:$M$897,11,0)</f>
        <v>0</v>
      </c>
      <c r="W49" s="120">
        <f>VLOOKUP($C49,CMI!$A$3:$U$899,7,0)</f>
        <v>0.43719999999999998</v>
      </c>
      <c r="X49" s="99">
        <f>VLOOKUP($C49,CMI!$A$3:$U$899,21,0)</f>
        <v>0</v>
      </c>
      <c r="Y49" s="100" t="str">
        <f>VLOOKUP($C49,Risk2561Q4!$D$3:$AB$80,25,0)</f>
        <v>B</v>
      </c>
      <c r="Z49" s="53">
        <f>VLOOKUP($C49,Risk2561Q4!$D$3:$AE$80,28,0)</f>
        <v>1</v>
      </c>
      <c r="AA49" s="101">
        <f>VLOOKUP($C49,Point!$C$2:$F$900,4,0)</f>
        <v>0</v>
      </c>
      <c r="AB49" s="162">
        <f t="shared" si="1"/>
        <v>6</v>
      </c>
      <c r="AC49" s="246" t="s">
        <v>3851</v>
      </c>
    </row>
    <row r="50" spans="1:29" x14ac:dyDescent="0.4">
      <c r="A50" s="4">
        <v>12</v>
      </c>
      <c r="B50" s="44" t="s">
        <v>1898</v>
      </c>
      <c r="C50" s="89">
        <v>11422</v>
      </c>
      <c r="D50" s="55" t="s">
        <v>1908</v>
      </c>
      <c r="E50" s="4" t="s">
        <v>953</v>
      </c>
      <c r="F50" s="32" t="s">
        <v>959</v>
      </c>
      <c r="G50" s="33">
        <v>29218</v>
      </c>
      <c r="H50" s="31">
        <v>-2782022</v>
      </c>
      <c r="I50" s="31">
        <v>-9511968.2799999993</v>
      </c>
      <c r="J50" s="31">
        <v>2781093.13</v>
      </c>
      <c r="K50" s="31">
        <v>2114513.04</v>
      </c>
      <c r="L50" s="107">
        <v>6</v>
      </c>
      <c r="M50" s="206" t="str">
        <f>VLOOKUP($C50,Planfin!$C$3:$Q$80,14,0)</f>
        <v>1.0</v>
      </c>
      <c r="N50" s="206" t="str">
        <f>VLOOKUP($C50,Planfin!$C$3:$Q$80,15,0)</f>
        <v>1.0</v>
      </c>
      <c r="O50" s="98" t="str">
        <f>VLOOKUP(ผลตารางคะแนน!C50,UnitCost!C47:S942,17,0)</f>
        <v>1.0</v>
      </c>
      <c r="P50" s="98" t="str">
        <f>VLOOKUP(ผลตารางคะแนน!$C50,UnitCost!$C$3:$T$80,18,0)</f>
        <v>1.0</v>
      </c>
      <c r="Q50" s="98">
        <f>VLOOKUP($C50,'HGR '!$C$3:$Z$80,21,0)</f>
        <v>0</v>
      </c>
      <c r="R50" s="98">
        <f>VLOOKUP($C50,'HGR '!$C$3:$Z$80,22,0)</f>
        <v>0</v>
      </c>
      <c r="S50" s="98">
        <f>VLOOKUP($C50,'HGR '!$C$3:$Z$80,24,0)</f>
        <v>0</v>
      </c>
      <c r="T50" s="98">
        <f>VLOOKUP($C50,'HGR '!$C$3:$Z$80,23,0)</f>
        <v>0</v>
      </c>
      <c r="U50" s="141">
        <f>VLOOKUP($C50,อัตราการครองเตียง!$C$2:$M$897,10,0)</f>
        <v>101.8082191780822</v>
      </c>
      <c r="V50" s="53">
        <f>VLOOKUP($C50,อัตราการครองเตียง!$C$2:$M$897,11,0)</f>
        <v>1</v>
      </c>
      <c r="W50" s="120">
        <f>VLOOKUP($C50,CMI!$A$3:$U$899,7,0)</f>
        <v>0.46800000000000003</v>
      </c>
      <c r="X50" s="99">
        <f>VLOOKUP($C50,CMI!$A$3:$U$899,21,0)</f>
        <v>0</v>
      </c>
      <c r="Y50" s="100" t="str">
        <f>VLOOKUP($C50,Risk2561Q4!$D$3:$AB$80,25,0)</f>
        <v>B-</v>
      </c>
      <c r="Z50" s="53">
        <f>VLOOKUP($C50,Risk2561Q4!$D$3:$AE$80,28,0)</f>
        <v>1</v>
      </c>
      <c r="AA50" s="101">
        <f>VLOOKUP($C50,Point!$C$2:$F$900,4,0)</f>
        <v>1</v>
      </c>
      <c r="AB50" s="162">
        <f t="shared" si="1"/>
        <v>7</v>
      </c>
      <c r="AC50" s="110" t="s">
        <v>3848</v>
      </c>
    </row>
    <row r="51" spans="1:29" x14ac:dyDescent="0.4">
      <c r="A51" s="4">
        <v>12</v>
      </c>
      <c r="B51" s="44" t="s">
        <v>1898</v>
      </c>
      <c r="C51" s="89">
        <v>24673</v>
      </c>
      <c r="D51" s="55" t="s">
        <v>1909</v>
      </c>
      <c r="E51" s="4" t="s">
        <v>953</v>
      </c>
      <c r="F51" s="32" t="s">
        <v>3834</v>
      </c>
      <c r="G51" s="33">
        <v>20285</v>
      </c>
      <c r="H51" s="31">
        <v>2403759.52</v>
      </c>
      <c r="I51" s="31">
        <v>-2758453.04</v>
      </c>
      <c r="J51" s="31">
        <v>1001522.15</v>
      </c>
      <c r="K51" s="31">
        <v>-5063106.87</v>
      </c>
      <c r="L51" s="107">
        <v>4</v>
      </c>
      <c r="M51" s="206" t="str">
        <f>VLOOKUP($C51,Planfin!$C$3:$Q$80,14,0)</f>
        <v>0</v>
      </c>
      <c r="N51" s="206" t="str">
        <f>VLOOKUP($C51,Planfin!$C$3:$Q$80,15,0)</f>
        <v>1.0</v>
      </c>
      <c r="O51" s="98" t="str">
        <f>VLOOKUP(ผลตารางคะแนน!C51,UnitCost!C48:S943,17,0)</f>
        <v>1.0</v>
      </c>
      <c r="P51" s="98" t="str">
        <f>VLOOKUP(ผลตารางคะแนน!$C51,UnitCost!$C$3:$T$80,18,0)</f>
        <v>1.0</v>
      </c>
      <c r="Q51" s="98">
        <f>VLOOKUP($C51,'HGR '!$C$3:$Z$80,21,0)</f>
        <v>0</v>
      </c>
      <c r="R51" s="98">
        <f>VLOOKUP($C51,'HGR '!$C$3:$Z$80,22,0)</f>
        <v>0</v>
      </c>
      <c r="S51" s="98">
        <f>VLOOKUP($C51,'HGR '!$C$3:$Z$80,24,0)</f>
        <v>0</v>
      </c>
      <c r="T51" s="98">
        <f>VLOOKUP($C51,'HGR '!$C$3:$Z$80,23,0)</f>
        <v>0</v>
      </c>
      <c r="U51" s="141">
        <f>VLOOKUP($C51,อัตราการครองเตียง!$C$2:$M$897,10,0)</f>
        <v>53.095890410958901</v>
      </c>
      <c r="V51" s="53">
        <f>VLOOKUP($C51,อัตราการครองเตียง!$C$2:$M$897,11,0)</f>
        <v>0</v>
      </c>
      <c r="W51" s="120">
        <f>VLOOKUP($C51,CMI!$A$3:$U$899,7,0)</f>
        <v>0.48080000000000001</v>
      </c>
      <c r="X51" s="99">
        <f>VLOOKUP($C51,CMI!$A$3:$U$899,21,0)</f>
        <v>0</v>
      </c>
      <c r="Y51" s="100" t="str">
        <f>VLOOKUP($C51,Risk2561Q4!$D$3:$AB$80,25,0)</f>
        <v>C-</v>
      </c>
      <c r="Z51" s="53">
        <f>VLOOKUP($C51,Risk2561Q4!$D$3:$AE$80,28,0)</f>
        <v>0</v>
      </c>
      <c r="AA51" s="101">
        <f>VLOOKUP($C51,Point!$C$2:$F$900,4,0)</f>
        <v>1</v>
      </c>
      <c r="AB51" s="162">
        <f t="shared" si="1"/>
        <v>4</v>
      </c>
      <c r="AC51" s="163" t="s">
        <v>3860</v>
      </c>
    </row>
    <row r="52" spans="1:29" x14ac:dyDescent="0.4">
      <c r="A52" s="4">
        <v>12</v>
      </c>
      <c r="B52" s="44" t="s">
        <v>1910</v>
      </c>
      <c r="C52" s="89">
        <v>10684</v>
      </c>
      <c r="D52" s="55" t="s">
        <v>1911</v>
      </c>
      <c r="E52" s="4" t="s">
        <v>949</v>
      </c>
      <c r="F52" s="32" t="s">
        <v>1979</v>
      </c>
      <c r="G52" s="33">
        <v>143292</v>
      </c>
      <c r="H52" s="31">
        <v>493141061.04000002</v>
      </c>
      <c r="I52" s="31">
        <v>299727624.26999998</v>
      </c>
      <c r="J52" s="31">
        <v>167281839.16999999</v>
      </c>
      <c r="K52" s="31">
        <v>335188418.95999998</v>
      </c>
      <c r="L52" s="107">
        <v>0</v>
      </c>
      <c r="M52" s="206" t="str">
        <f>VLOOKUP($C52,Planfin!$C$3:$Q$80,14,0)</f>
        <v>0</v>
      </c>
      <c r="N52" s="206" t="str">
        <f>VLOOKUP($C52,Planfin!$C$3:$Q$80,15,0)</f>
        <v>1.0</v>
      </c>
      <c r="O52" s="98" t="str">
        <f>VLOOKUP(ผลตารางคะแนน!C52,UnitCost!C49:S944,17,0)</f>
        <v>1.0</v>
      </c>
      <c r="P52" s="98" t="str">
        <f>VLOOKUP(ผลตารางคะแนน!$C52,UnitCost!$C$3:$T$80,18,0)</f>
        <v>1.0</v>
      </c>
      <c r="Q52" s="98">
        <f>VLOOKUP($C52,'HGR '!$C$3:$Z$80,21,0)</f>
        <v>0.5</v>
      </c>
      <c r="R52" s="98">
        <f>VLOOKUP($C52,'HGR '!$C$3:$Z$80,22,0)</f>
        <v>0.5</v>
      </c>
      <c r="S52" s="98">
        <f>VLOOKUP($C52,'HGR '!$C$3:$Z$80,24,0)</f>
        <v>0.5</v>
      </c>
      <c r="T52" s="98">
        <f>VLOOKUP($C52,'HGR '!$C$3:$Z$80,23,0)</f>
        <v>0.5</v>
      </c>
      <c r="U52" s="141">
        <f>VLOOKUP($C52,อัตราการครองเตียง!$C$2:$M$897,10,0)</f>
        <v>94.982697972373956</v>
      </c>
      <c r="V52" s="53">
        <f>VLOOKUP($C52,อัตราการครองเตียง!$C$2:$M$897,11,0)</f>
        <v>1</v>
      </c>
      <c r="W52" s="120">
        <f>VLOOKUP($C52,CMI!$A$3:$U$899,7,0)</f>
        <v>1.4818</v>
      </c>
      <c r="X52" s="99">
        <f>VLOOKUP($C52,CMI!$A$3:$U$899,21,0)</f>
        <v>0</v>
      </c>
      <c r="Y52" s="100" t="str">
        <f>VLOOKUP($C52,Risk2561Q4!$D$3:$AB$80,25,0)</f>
        <v>B-</v>
      </c>
      <c r="Z52" s="53">
        <f>VLOOKUP($C52,Risk2561Q4!$D$3:$AE$80,28,0)</f>
        <v>1</v>
      </c>
      <c r="AA52" s="101">
        <f>VLOOKUP($C52,Point!$C$2:$F$900,4,0)</f>
        <v>1</v>
      </c>
      <c r="AB52" s="162">
        <f t="shared" si="1"/>
        <v>8</v>
      </c>
      <c r="AC52" s="164" t="s">
        <v>950</v>
      </c>
    </row>
    <row r="53" spans="1:29" x14ac:dyDescent="0.4">
      <c r="A53" s="4">
        <v>12</v>
      </c>
      <c r="B53" s="44" t="s">
        <v>1910</v>
      </c>
      <c r="C53" s="89">
        <v>10749</v>
      </c>
      <c r="D53" s="55" t="s">
        <v>1912</v>
      </c>
      <c r="E53" s="4" t="s">
        <v>986</v>
      </c>
      <c r="F53" s="32" t="s">
        <v>1981</v>
      </c>
      <c r="G53" s="33">
        <v>58211</v>
      </c>
      <c r="H53" s="31">
        <v>2398939.84</v>
      </c>
      <c r="I53" s="31">
        <v>-27228684.829999998</v>
      </c>
      <c r="J53" s="31">
        <v>-1022531.26</v>
      </c>
      <c r="K53" s="31">
        <v>-2978059.39</v>
      </c>
      <c r="L53" s="107">
        <v>4</v>
      </c>
      <c r="M53" s="206" t="str">
        <f>VLOOKUP($C53,Planfin!$C$3:$Q$80,14,0)</f>
        <v>1.0</v>
      </c>
      <c r="N53" s="206" t="str">
        <f>VLOOKUP($C53,Planfin!$C$3:$Q$80,15,0)</f>
        <v>1.0</v>
      </c>
      <c r="O53" s="98" t="str">
        <f>VLOOKUP(ผลตารางคะแนน!C53,UnitCost!C50:S945,17,0)</f>
        <v>0</v>
      </c>
      <c r="P53" s="98" t="str">
        <f>VLOOKUP(ผลตารางคะแนน!$C53,UnitCost!$C$3:$T$80,18,0)</f>
        <v>0</v>
      </c>
      <c r="Q53" s="98">
        <f>VLOOKUP($C53,'HGR '!$C$3:$Z$80,21,0)</f>
        <v>0</v>
      </c>
      <c r="R53" s="98">
        <f>VLOOKUP($C53,'HGR '!$C$3:$Z$80,22,0)</f>
        <v>0.5</v>
      </c>
      <c r="S53" s="98">
        <f>VLOOKUP($C53,'HGR '!$C$3:$Z$80,24,0)</f>
        <v>0.5</v>
      </c>
      <c r="T53" s="98">
        <f>VLOOKUP($C53,'HGR '!$C$3:$Z$80,23,0)</f>
        <v>0.5</v>
      </c>
      <c r="U53" s="141">
        <f>VLOOKUP($C53,อัตราการครองเตียง!$C$2:$M$897,10,0)</f>
        <v>59.327961321514906</v>
      </c>
      <c r="V53" s="53">
        <f>VLOOKUP($C53,อัตราการครองเตียง!$C$2:$M$897,11,0)</f>
        <v>0</v>
      </c>
      <c r="W53" s="120">
        <f>VLOOKUP($C53,CMI!$A$3:$U$899,7,0)</f>
        <v>0.85260000000000002</v>
      </c>
      <c r="X53" s="99">
        <f>VLOOKUP($C53,CMI!$A$3:$U$899,21,0)</f>
        <v>0</v>
      </c>
      <c r="Y53" s="100" t="str">
        <f>VLOOKUP($C53,Risk2561Q4!$D$3:$AB$80,25,0)</f>
        <v>C-</v>
      </c>
      <c r="Z53" s="53">
        <f>VLOOKUP($C53,Risk2561Q4!$D$3:$AE$80,28,0)</f>
        <v>0</v>
      </c>
      <c r="AA53" s="101">
        <f>VLOOKUP($C53,Point!$C$2:$F$900,4,0)</f>
        <v>1</v>
      </c>
      <c r="AB53" s="162">
        <f t="shared" si="1"/>
        <v>4.5</v>
      </c>
      <c r="AC53" s="163" t="s">
        <v>3860</v>
      </c>
    </row>
    <row r="54" spans="1:29" x14ac:dyDescent="0.4">
      <c r="A54" s="4">
        <v>12</v>
      </c>
      <c r="B54" s="44" t="s">
        <v>1910</v>
      </c>
      <c r="C54" s="89">
        <v>11432</v>
      </c>
      <c r="D54" s="55" t="s">
        <v>1913</v>
      </c>
      <c r="E54" s="4" t="s">
        <v>953</v>
      </c>
      <c r="F54" s="32" t="s">
        <v>3832</v>
      </c>
      <c r="G54" s="33">
        <v>53813</v>
      </c>
      <c r="H54" s="31">
        <v>14595911.1</v>
      </c>
      <c r="I54" s="31">
        <v>4068430.72</v>
      </c>
      <c r="J54" s="31">
        <v>8518450.2100000009</v>
      </c>
      <c r="K54" s="31">
        <v>3863886.61</v>
      </c>
      <c r="L54" s="107">
        <v>1</v>
      </c>
      <c r="M54" s="206" t="str">
        <f>VLOOKUP($C54,Planfin!$C$3:$Q$80,14,0)</f>
        <v>1.0</v>
      </c>
      <c r="N54" s="206" t="str">
        <f>VLOOKUP($C54,Planfin!$C$3:$Q$80,15,0)</f>
        <v>1.0</v>
      </c>
      <c r="O54" s="98" t="str">
        <f>VLOOKUP(ผลตารางคะแนน!C54,UnitCost!C51:S946,17,0)</f>
        <v>1.0</v>
      </c>
      <c r="P54" s="98" t="str">
        <f>VLOOKUP(ผลตารางคะแนน!$C54,UnitCost!$C$3:$T$80,18,0)</f>
        <v>0</v>
      </c>
      <c r="Q54" s="98">
        <f>VLOOKUP($C54,'HGR '!$C$3:$Z$80,21,0)</f>
        <v>0</v>
      </c>
      <c r="R54" s="98">
        <f>VLOOKUP($C54,'HGR '!$C$3:$Z$80,22,0)</f>
        <v>0.5</v>
      </c>
      <c r="S54" s="98">
        <f>VLOOKUP($C54,'HGR '!$C$3:$Z$80,24,0)</f>
        <v>0</v>
      </c>
      <c r="T54" s="98">
        <f>VLOOKUP($C54,'HGR '!$C$3:$Z$80,23,0)</f>
        <v>0.5</v>
      </c>
      <c r="U54" s="141">
        <f>VLOOKUP($C54,อัตราการครองเตียง!$C$2:$M$897,10,0)</f>
        <v>77.041095890410958</v>
      </c>
      <c r="V54" s="53">
        <f>VLOOKUP($C54,อัตราการครองเตียง!$C$2:$M$897,11,0)</f>
        <v>0</v>
      </c>
      <c r="W54" s="120">
        <f>VLOOKUP($C54,CMI!$A$3:$U$899,7,0)</f>
        <v>0.49280000000000002</v>
      </c>
      <c r="X54" s="99">
        <f>VLOOKUP($C54,CMI!$A$3:$U$899,21,0)</f>
        <v>0</v>
      </c>
      <c r="Y54" s="100" t="str">
        <f>VLOOKUP($C54,Risk2561Q4!$D$3:$AB$80,25,0)</f>
        <v>B-</v>
      </c>
      <c r="Z54" s="53">
        <f>VLOOKUP($C54,Risk2561Q4!$D$3:$AE$80,28,0)</f>
        <v>1</v>
      </c>
      <c r="AA54" s="101">
        <f>VLOOKUP($C54,Point!$C$2:$F$900,4,0)</f>
        <v>1</v>
      </c>
      <c r="AB54" s="162">
        <f t="shared" si="1"/>
        <v>6</v>
      </c>
      <c r="AC54" s="246" t="s">
        <v>3851</v>
      </c>
    </row>
    <row r="55" spans="1:29" x14ac:dyDescent="0.4">
      <c r="A55" s="4">
        <v>12</v>
      </c>
      <c r="B55" s="44" t="s">
        <v>1910</v>
      </c>
      <c r="C55" s="89">
        <v>11433</v>
      </c>
      <c r="D55" s="55" t="s">
        <v>1914</v>
      </c>
      <c r="E55" s="4" t="s">
        <v>953</v>
      </c>
      <c r="F55" s="32" t="s">
        <v>959</v>
      </c>
      <c r="G55" s="33">
        <v>21465</v>
      </c>
      <c r="H55" s="31">
        <v>4081269.96</v>
      </c>
      <c r="I55" s="31">
        <v>-6585969.1900000004</v>
      </c>
      <c r="J55" s="31">
        <v>3445243.88</v>
      </c>
      <c r="K55" s="31">
        <v>-2042982.13</v>
      </c>
      <c r="L55" s="107">
        <v>3</v>
      </c>
      <c r="M55" s="206" t="str">
        <f>VLOOKUP($C55,Planfin!$C$3:$Q$80,14,0)</f>
        <v>0</v>
      </c>
      <c r="N55" s="206" t="str">
        <f>VLOOKUP($C55,Planfin!$C$3:$Q$80,15,0)</f>
        <v>1.0</v>
      </c>
      <c r="O55" s="98" t="str">
        <f>VLOOKUP(ผลตารางคะแนน!C55,UnitCost!C52:S947,17,0)</f>
        <v>1.0</v>
      </c>
      <c r="P55" s="98" t="str">
        <f>VLOOKUP(ผลตารางคะแนน!$C55,UnitCost!$C$3:$T$80,18,0)</f>
        <v>0</v>
      </c>
      <c r="Q55" s="98">
        <f>VLOOKUP($C55,'HGR '!$C$3:$Z$80,21,0)</f>
        <v>0</v>
      </c>
      <c r="R55" s="98">
        <f>VLOOKUP($C55,'HGR '!$C$3:$Z$80,22,0)</f>
        <v>0.5</v>
      </c>
      <c r="S55" s="98">
        <f>VLOOKUP($C55,'HGR '!$C$3:$Z$80,24,0)</f>
        <v>0.5</v>
      </c>
      <c r="T55" s="98">
        <f>VLOOKUP($C55,'HGR '!$C$3:$Z$80,23,0)</f>
        <v>0.5</v>
      </c>
      <c r="U55" s="141">
        <f>VLOOKUP($C55,อัตราการครองเตียง!$C$2:$M$897,10,0)</f>
        <v>85.422768068020787</v>
      </c>
      <c r="V55" s="53">
        <f>VLOOKUP($C55,อัตราการครองเตียง!$C$2:$M$897,11,0)</f>
        <v>1</v>
      </c>
      <c r="W55" s="120">
        <f>VLOOKUP($C55,CMI!$A$3:$U$899,7,0)</f>
        <v>0.43780000000000002</v>
      </c>
      <c r="X55" s="99">
        <f>VLOOKUP($C55,CMI!$A$3:$U$899,21,0)</f>
        <v>0</v>
      </c>
      <c r="Y55" s="100" t="str">
        <f>VLOOKUP($C55,Risk2561Q4!$D$3:$AB$80,25,0)</f>
        <v>D</v>
      </c>
      <c r="Z55" s="53">
        <f>VLOOKUP($C55,Risk2561Q4!$D$3:$AE$80,28,0)</f>
        <v>0</v>
      </c>
      <c r="AA55" s="101">
        <f>VLOOKUP($C55,Point!$C$2:$F$900,4,0)</f>
        <v>1</v>
      </c>
      <c r="AB55" s="162">
        <f t="shared" si="1"/>
        <v>5.5</v>
      </c>
      <c r="AC55" s="245" t="s">
        <v>3863</v>
      </c>
    </row>
    <row r="56" spans="1:29" x14ac:dyDescent="0.4">
      <c r="A56" s="4">
        <v>12</v>
      </c>
      <c r="B56" s="44" t="s">
        <v>1910</v>
      </c>
      <c r="C56" s="89">
        <v>11434</v>
      </c>
      <c r="D56" s="55" t="s">
        <v>1915</v>
      </c>
      <c r="E56" s="4" t="s">
        <v>953</v>
      </c>
      <c r="F56" s="32" t="s">
        <v>3831</v>
      </c>
      <c r="G56" s="33">
        <v>79985</v>
      </c>
      <c r="H56" s="31">
        <v>40479007.170000002</v>
      </c>
      <c r="I56" s="31">
        <v>24437330.07</v>
      </c>
      <c r="J56" s="31">
        <v>5185188.3099999996</v>
      </c>
      <c r="K56" s="31">
        <v>-4029338.28</v>
      </c>
      <c r="L56" s="107">
        <v>1</v>
      </c>
      <c r="M56" s="206" t="str">
        <f>VLOOKUP($C56,Planfin!$C$3:$Q$80,14,0)</f>
        <v>0</v>
      </c>
      <c r="N56" s="206" t="str">
        <f>VLOOKUP($C56,Planfin!$C$3:$Q$80,15,0)</f>
        <v>0</v>
      </c>
      <c r="O56" s="98" t="str">
        <f>VLOOKUP(ผลตารางคะแนน!C56,UnitCost!C53:S948,17,0)</f>
        <v>1.0</v>
      </c>
      <c r="P56" s="98" t="str">
        <f>VLOOKUP(ผลตารางคะแนน!$C56,UnitCost!$C$3:$T$80,18,0)</f>
        <v>0</v>
      </c>
      <c r="Q56" s="98">
        <f>VLOOKUP($C56,'HGR '!$C$3:$Z$80,21,0)</f>
        <v>0</v>
      </c>
      <c r="R56" s="98">
        <f>VLOOKUP($C56,'HGR '!$C$3:$Z$80,22,0)</f>
        <v>0.5</v>
      </c>
      <c r="S56" s="98">
        <f>VLOOKUP($C56,'HGR '!$C$3:$Z$80,24,0)</f>
        <v>0.5</v>
      </c>
      <c r="T56" s="98">
        <f>VLOOKUP($C56,'HGR '!$C$3:$Z$80,23,0)</f>
        <v>0</v>
      </c>
      <c r="U56" s="141">
        <f>VLOOKUP($C56,อัตราการครองเตียง!$C$2:$M$897,10,0)</f>
        <v>71.750038479298141</v>
      </c>
      <c r="V56" s="53">
        <f>VLOOKUP($C56,อัตราการครองเตียง!$C$2:$M$897,11,0)</f>
        <v>0</v>
      </c>
      <c r="W56" s="120">
        <f>VLOOKUP($C56,CMI!$A$3:$U$899,7,0)</f>
        <v>0.50409999999999999</v>
      </c>
      <c r="X56" s="99">
        <f>VLOOKUP($C56,CMI!$A$3:$U$899,21,0)</f>
        <v>0</v>
      </c>
      <c r="Y56" s="100" t="str">
        <f>VLOOKUP($C56,Risk2561Q4!$D$3:$AB$80,25,0)</f>
        <v>C</v>
      </c>
      <c r="Z56" s="53">
        <f>VLOOKUP($C56,Risk2561Q4!$D$3:$AE$80,28,0)</f>
        <v>0</v>
      </c>
      <c r="AA56" s="101">
        <f>VLOOKUP($C56,Point!$C$2:$F$900,4,0)</f>
        <v>1</v>
      </c>
      <c r="AB56" s="162">
        <f t="shared" si="1"/>
        <v>3</v>
      </c>
      <c r="AC56" s="163" t="s">
        <v>3860</v>
      </c>
    </row>
    <row r="57" spans="1:29" x14ac:dyDescent="0.4">
      <c r="A57" s="4">
        <v>12</v>
      </c>
      <c r="B57" s="44" t="s">
        <v>1910</v>
      </c>
      <c r="C57" s="89">
        <v>11461</v>
      </c>
      <c r="D57" s="55" t="s">
        <v>1916</v>
      </c>
      <c r="E57" s="4" t="s">
        <v>953</v>
      </c>
      <c r="F57" s="32" t="s">
        <v>3831</v>
      </c>
      <c r="G57" s="33">
        <v>55361</v>
      </c>
      <c r="H57" s="31">
        <v>37336327.340000004</v>
      </c>
      <c r="I57" s="31">
        <v>23454339.940000001</v>
      </c>
      <c r="J57" s="31">
        <v>21559045.629999999</v>
      </c>
      <c r="K57" s="31">
        <v>17859175.710000001</v>
      </c>
      <c r="L57" s="107">
        <v>0</v>
      </c>
      <c r="M57" s="206" t="str">
        <f>VLOOKUP($C57,Planfin!$C$3:$Q$80,14,0)</f>
        <v>1.0</v>
      </c>
      <c r="N57" s="206" t="str">
        <f>VLOOKUP($C57,Planfin!$C$3:$Q$80,15,0)</f>
        <v>1.0</v>
      </c>
      <c r="O57" s="98" t="str">
        <f>VLOOKUP(ผลตารางคะแนน!C57,UnitCost!C54:S949,17,0)</f>
        <v>0</v>
      </c>
      <c r="P57" s="98" t="str">
        <f>VLOOKUP(ผลตารางคะแนน!$C57,UnitCost!$C$3:$T$80,18,0)</f>
        <v>1.0</v>
      </c>
      <c r="Q57" s="98">
        <f>VLOOKUP($C57,'HGR '!$C$3:$Z$80,21,0)</f>
        <v>0</v>
      </c>
      <c r="R57" s="98">
        <f>VLOOKUP($C57,'HGR '!$C$3:$Z$80,22,0)</f>
        <v>0.5</v>
      </c>
      <c r="S57" s="98">
        <f>VLOOKUP($C57,'HGR '!$C$3:$Z$80,24,0)</f>
        <v>0.5</v>
      </c>
      <c r="T57" s="98">
        <f>VLOOKUP($C57,'HGR '!$C$3:$Z$80,23,0)</f>
        <v>0.5</v>
      </c>
      <c r="U57" s="141">
        <f>VLOOKUP($C57,อัตราการครองเตียง!$C$2:$M$897,10,0)</f>
        <v>88.691019786910203</v>
      </c>
      <c r="V57" s="53">
        <f>VLOOKUP($C57,อัตราการครองเตียง!$C$2:$M$897,11,0)</f>
        <v>1</v>
      </c>
      <c r="W57" s="120">
        <f>VLOOKUP($C57,CMI!$A$3:$U$899,7,0)</f>
        <v>0.42059999999999997</v>
      </c>
      <c r="X57" s="99">
        <f>VLOOKUP($C57,CMI!$A$3:$U$899,21,0)</f>
        <v>0</v>
      </c>
      <c r="Y57" s="100" t="str">
        <f>VLOOKUP($C57,Risk2561Q4!$D$3:$AB$80,25,0)</f>
        <v>A-</v>
      </c>
      <c r="Z57" s="53">
        <f>VLOOKUP($C57,Risk2561Q4!$D$3:$AE$80,28,0)</f>
        <v>1</v>
      </c>
      <c r="AA57" s="101">
        <f>VLOOKUP($C57,Point!$C$2:$F$900,4,0)</f>
        <v>1</v>
      </c>
      <c r="AB57" s="162">
        <f t="shared" si="1"/>
        <v>7.5</v>
      </c>
      <c r="AC57" s="110" t="s">
        <v>3848</v>
      </c>
    </row>
    <row r="58" spans="1:29" x14ac:dyDescent="0.4">
      <c r="A58" s="4">
        <v>12</v>
      </c>
      <c r="B58" s="44" t="s">
        <v>1910</v>
      </c>
      <c r="C58" s="89">
        <v>13806</v>
      </c>
      <c r="D58" s="55" t="s">
        <v>1917</v>
      </c>
      <c r="E58" s="4" t="s">
        <v>953</v>
      </c>
      <c r="F58" s="32" t="s">
        <v>959</v>
      </c>
      <c r="G58" s="33">
        <v>23823</v>
      </c>
      <c r="H58" s="31">
        <v>8428320.9600000009</v>
      </c>
      <c r="I58" s="31">
        <v>2541639.48</v>
      </c>
      <c r="J58" s="31">
        <v>-2318983.9</v>
      </c>
      <c r="K58" s="31">
        <v>-3120363.74</v>
      </c>
      <c r="L58" s="107">
        <v>1</v>
      </c>
      <c r="M58" s="206" t="str">
        <f>VLOOKUP($C58,Planfin!$C$3:$Q$80,14,0)</f>
        <v>1.0</v>
      </c>
      <c r="N58" s="206" t="str">
        <f>VLOOKUP($C58,Planfin!$C$3:$Q$80,15,0)</f>
        <v>0</v>
      </c>
      <c r="O58" s="98" t="str">
        <f>VLOOKUP(ผลตารางคะแนน!C58,UnitCost!C55:S950,17,0)</f>
        <v>0</v>
      </c>
      <c r="P58" s="98" t="str">
        <f>VLOOKUP(ผลตารางคะแนน!$C58,UnitCost!$C$3:$T$80,18,0)</f>
        <v>0</v>
      </c>
      <c r="Q58" s="98">
        <f>VLOOKUP($C58,'HGR '!$C$3:$Z$80,21,0)</f>
        <v>0</v>
      </c>
      <c r="R58" s="98">
        <f>VLOOKUP($C58,'HGR '!$C$3:$Z$80,22,0)</f>
        <v>0.5</v>
      </c>
      <c r="S58" s="98">
        <f>VLOOKUP($C58,'HGR '!$C$3:$Z$80,24,0)</f>
        <v>0.5</v>
      </c>
      <c r="T58" s="98">
        <f>VLOOKUP($C58,'HGR '!$C$3:$Z$80,23,0)</f>
        <v>0.5</v>
      </c>
      <c r="U58" s="141">
        <f>VLOOKUP($C58,อัตราการครองเตียง!$C$2:$M$897,10,0)</f>
        <v>77.004566210045667</v>
      </c>
      <c r="V58" s="53">
        <f>VLOOKUP($C58,อัตราการครองเตียง!$C$2:$M$897,11,0)</f>
        <v>0</v>
      </c>
      <c r="W58" s="120">
        <f>VLOOKUP($C58,CMI!$A$3:$U$899,7,0)</f>
        <v>0.7177</v>
      </c>
      <c r="X58" s="99">
        <f>VLOOKUP($C58,CMI!$A$3:$U$899,21,0)</f>
        <v>1</v>
      </c>
      <c r="Y58" s="100" t="str">
        <f>VLOOKUP($C58,Risk2561Q4!$D$3:$AB$80,25,0)</f>
        <v>C-</v>
      </c>
      <c r="Z58" s="53">
        <f>VLOOKUP($C58,Risk2561Q4!$D$3:$AE$80,28,0)</f>
        <v>0</v>
      </c>
      <c r="AA58" s="101">
        <f>VLOOKUP($C58,Point!$C$2:$F$900,4,0)</f>
        <v>1</v>
      </c>
      <c r="AB58" s="162">
        <f t="shared" si="1"/>
        <v>4.5</v>
      </c>
      <c r="AC58" s="163" t="s">
        <v>3860</v>
      </c>
    </row>
    <row r="59" spans="1:29" x14ac:dyDescent="0.4">
      <c r="A59" s="4">
        <v>12</v>
      </c>
      <c r="B59" s="44" t="s">
        <v>1910</v>
      </c>
      <c r="C59" s="89">
        <v>24689</v>
      </c>
      <c r="D59" s="55" t="s">
        <v>1918</v>
      </c>
      <c r="E59" s="4" t="s">
        <v>953</v>
      </c>
      <c r="F59" s="32" t="s">
        <v>959</v>
      </c>
      <c r="G59" s="33">
        <v>25212</v>
      </c>
      <c r="H59" s="31">
        <v>35650121.729999997</v>
      </c>
      <c r="I59" s="31">
        <v>26917772.670000002</v>
      </c>
      <c r="J59" s="31">
        <v>10709108.93</v>
      </c>
      <c r="K59" s="31">
        <v>10642395.449999999</v>
      </c>
      <c r="L59" s="107">
        <v>0</v>
      </c>
      <c r="M59" s="206" t="str">
        <f>VLOOKUP($C59,Planfin!$C$3:$Q$80,14,0)</f>
        <v>1.0</v>
      </c>
      <c r="N59" s="206" t="str">
        <f>VLOOKUP($C59,Planfin!$C$3:$Q$80,15,0)</f>
        <v>1.0</v>
      </c>
      <c r="O59" s="98" t="str">
        <f>VLOOKUP(ผลตารางคะแนน!C59,UnitCost!C56:S951,17,0)</f>
        <v>1.0</v>
      </c>
      <c r="P59" s="98" t="str">
        <f>VLOOKUP(ผลตารางคะแนน!$C59,UnitCost!$C$3:$T$80,18,0)</f>
        <v>1.0</v>
      </c>
      <c r="Q59" s="98">
        <f>VLOOKUP($C59,'HGR '!$C$3:$Z$80,21,0)</f>
        <v>0</v>
      </c>
      <c r="R59" s="98">
        <f>VLOOKUP($C59,'HGR '!$C$3:$Z$80,22,0)</f>
        <v>0.5</v>
      </c>
      <c r="S59" s="98">
        <f>VLOOKUP($C59,'HGR '!$C$3:$Z$80,24,0)</f>
        <v>0</v>
      </c>
      <c r="T59" s="98">
        <f>VLOOKUP($C59,'HGR '!$C$3:$Z$80,23,0)</f>
        <v>0.5</v>
      </c>
      <c r="U59" s="141">
        <f>VLOOKUP($C59,อัตราการครองเตียง!$C$2:$M$897,10,0)</f>
        <v>142.07305936073058</v>
      </c>
      <c r="V59" s="53">
        <f>VLOOKUP($C59,อัตราการครองเตียง!$C$2:$M$897,11,0)</f>
        <v>1</v>
      </c>
      <c r="W59" s="120">
        <f>VLOOKUP($C59,CMI!$A$3:$U$899,7,0)</f>
        <v>0.35580000000000001</v>
      </c>
      <c r="X59" s="99">
        <f>VLOOKUP($C59,CMI!$A$3:$U$899,21,0)</f>
        <v>0</v>
      </c>
      <c r="Y59" s="100" t="str">
        <f>VLOOKUP($C59,Risk2561Q4!$D$3:$AB$80,25,0)</f>
        <v>B</v>
      </c>
      <c r="Z59" s="53">
        <f>VLOOKUP($C59,Risk2561Q4!$D$3:$AE$80,28,0)</f>
        <v>1</v>
      </c>
      <c r="AA59" s="101">
        <f>VLOOKUP($C59,Point!$C$2:$F$900,4,0)</f>
        <v>1</v>
      </c>
      <c r="AB59" s="162">
        <f t="shared" si="1"/>
        <v>8</v>
      </c>
      <c r="AC59" s="164" t="s">
        <v>950</v>
      </c>
    </row>
    <row r="60" spans="1:29" x14ac:dyDescent="0.4">
      <c r="A60" s="4">
        <v>12</v>
      </c>
      <c r="B60" s="44" t="s">
        <v>1919</v>
      </c>
      <c r="C60" s="89">
        <v>10682</v>
      </c>
      <c r="D60" s="55" t="s">
        <v>1920</v>
      </c>
      <c r="E60" s="4" t="s">
        <v>949</v>
      </c>
      <c r="F60" s="32" t="s">
        <v>1979</v>
      </c>
      <c r="G60" s="33">
        <v>268360</v>
      </c>
      <c r="H60" s="31">
        <v>179136888.53</v>
      </c>
      <c r="I60" s="31">
        <v>-171514447.31</v>
      </c>
      <c r="J60" s="31">
        <v>-21510549.670000002</v>
      </c>
      <c r="K60" s="31">
        <v>-87342364.219999999</v>
      </c>
      <c r="L60" s="107">
        <v>3</v>
      </c>
      <c r="M60" s="206" t="str">
        <f>VLOOKUP($C60,Planfin!$C$3:$Q$80,14,0)</f>
        <v>1.0</v>
      </c>
      <c r="N60" s="206" t="str">
        <f>VLOOKUP($C60,Planfin!$C$3:$Q$80,15,0)</f>
        <v>1.0</v>
      </c>
      <c r="O60" s="98" t="str">
        <f>VLOOKUP(ผลตารางคะแนน!C60,UnitCost!C57:S952,17,0)</f>
        <v>1.0</v>
      </c>
      <c r="P60" s="98" t="str">
        <f>VLOOKUP(ผลตารางคะแนน!$C60,UnitCost!$C$3:$T$80,18,0)</f>
        <v>1.0</v>
      </c>
      <c r="Q60" s="98">
        <f>VLOOKUP($C60,'HGR '!$C$3:$Z$80,21,0)</f>
        <v>0</v>
      </c>
      <c r="R60" s="98">
        <f>VLOOKUP($C60,'HGR '!$C$3:$Z$80,22,0)</f>
        <v>0</v>
      </c>
      <c r="S60" s="98">
        <f>VLOOKUP($C60,'HGR '!$C$3:$Z$80,24,0)</f>
        <v>0</v>
      </c>
      <c r="T60" s="98">
        <f>VLOOKUP($C60,'HGR '!$C$3:$Z$80,23,0)</f>
        <v>0</v>
      </c>
      <c r="U60" s="141">
        <f>VLOOKUP($C60,อัตราการครองเตียง!$C$2:$M$897,10,0)</f>
        <v>114.4017598240176</v>
      </c>
      <c r="V60" s="53">
        <f>VLOOKUP($C60,อัตราการครองเตียง!$C$2:$M$897,11,0)</f>
        <v>1</v>
      </c>
      <c r="W60" s="120">
        <f>VLOOKUP($C60,CMI!$A$3:$U$899,7,0)</f>
        <v>1.6296999999999999</v>
      </c>
      <c r="X60" s="99">
        <f>VLOOKUP($C60,CMI!$A$3:$U$899,21,0)</f>
        <v>1</v>
      </c>
      <c r="Y60" s="100" t="str">
        <f>VLOOKUP($C60,Risk2561Q4!$D$3:$AB$80,25,0)</f>
        <v>B-</v>
      </c>
      <c r="Z60" s="53">
        <f>VLOOKUP($C60,Risk2561Q4!$D$3:$AE$80,28,0)</f>
        <v>1</v>
      </c>
      <c r="AA60" s="101">
        <f>VLOOKUP($C60,Point!$C$2:$F$900,4,0)</f>
        <v>1</v>
      </c>
      <c r="AB60" s="162">
        <f t="shared" si="1"/>
        <v>8</v>
      </c>
      <c r="AC60" s="164" t="s">
        <v>950</v>
      </c>
    </row>
    <row r="61" spans="1:29" x14ac:dyDescent="0.4">
      <c r="A61" s="4">
        <v>12</v>
      </c>
      <c r="B61" s="44" t="s">
        <v>1919</v>
      </c>
      <c r="C61" s="89">
        <v>10745</v>
      </c>
      <c r="D61" s="55" t="s">
        <v>1921</v>
      </c>
      <c r="E61" s="4" t="s">
        <v>986</v>
      </c>
      <c r="F61" s="32" t="s">
        <v>1014</v>
      </c>
      <c r="G61" s="33">
        <v>161113</v>
      </c>
      <c r="H61" s="31">
        <v>11860615.51</v>
      </c>
      <c r="I61" s="31">
        <v>-175747703.66999999</v>
      </c>
      <c r="J61" s="31">
        <v>3825911.8</v>
      </c>
      <c r="K61" s="31">
        <v>38171988.740000002</v>
      </c>
      <c r="L61" s="107">
        <v>3</v>
      </c>
      <c r="M61" s="206" t="str">
        <f>VLOOKUP($C61,Planfin!$C$3:$Q$80,14,0)</f>
        <v>1.0</v>
      </c>
      <c r="N61" s="206" t="str">
        <f>VLOOKUP($C61,Planfin!$C$3:$Q$80,15,0)</f>
        <v>0</v>
      </c>
      <c r="O61" s="98" t="str">
        <f>VLOOKUP(ผลตารางคะแนน!C61,UnitCost!C58:S953,17,0)</f>
        <v>1.0</v>
      </c>
      <c r="P61" s="98" t="str">
        <f>VLOOKUP(ผลตารางคะแนน!$C61,UnitCost!$C$3:$T$80,18,0)</f>
        <v>1.0</v>
      </c>
      <c r="Q61" s="98">
        <f>VLOOKUP($C61,'HGR '!$C$3:$Z$80,21,0)</f>
        <v>0</v>
      </c>
      <c r="R61" s="98">
        <f>VLOOKUP($C61,'HGR '!$C$3:$Z$80,22,0)</f>
        <v>0</v>
      </c>
      <c r="S61" s="98">
        <f>VLOOKUP($C61,'HGR '!$C$3:$Z$80,24,0)</f>
        <v>0</v>
      </c>
      <c r="T61" s="98">
        <f>VLOOKUP($C61,'HGR '!$C$3:$Z$80,23,0)</f>
        <v>0</v>
      </c>
      <c r="U61" s="141">
        <f>VLOOKUP($C61,อัตราการครองเตียง!$C$2:$M$897,10,0)</f>
        <v>88.851256606622798</v>
      </c>
      <c r="V61" s="53">
        <f>VLOOKUP($C61,อัตราการครองเตียง!$C$2:$M$897,11,0)</f>
        <v>1</v>
      </c>
      <c r="W61" s="120">
        <f>VLOOKUP($C61,CMI!$A$3:$U$899,7,0)</f>
        <v>1.3205</v>
      </c>
      <c r="X61" s="99">
        <f>VLOOKUP($C61,CMI!$A$3:$U$899,21,0)</f>
        <v>1</v>
      </c>
      <c r="Y61" s="100" t="str">
        <f>VLOOKUP($C61,Risk2561Q4!$D$3:$AB$80,25,0)</f>
        <v>C</v>
      </c>
      <c r="Z61" s="53">
        <f>VLOOKUP($C61,Risk2561Q4!$D$3:$AE$80,28,0)</f>
        <v>0</v>
      </c>
      <c r="AA61" s="101">
        <f>VLOOKUP($C61,Point!$C$2:$F$900,4,0)</f>
        <v>1</v>
      </c>
      <c r="AB61" s="162">
        <f t="shared" si="1"/>
        <v>6</v>
      </c>
      <c r="AC61" s="246" t="s">
        <v>3851</v>
      </c>
    </row>
    <row r="62" spans="1:29" x14ac:dyDescent="0.4">
      <c r="A62" s="4">
        <v>12</v>
      </c>
      <c r="B62" s="44" t="s">
        <v>1919</v>
      </c>
      <c r="C62" s="89">
        <v>11386</v>
      </c>
      <c r="D62" s="55" t="s">
        <v>1922</v>
      </c>
      <c r="E62" s="4" t="s">
        <v>953</v>
      </c>
      <c r="F62" s="32" t="s">
        <v>3832</v>
      </c>
      <c r="G62" s="33">
        <v>32408</v>
      </c>
      <c r="H62" s="31">
        <v>-10654644.48</v>
      </c>
      <c r="I62" s="31">
        <v>-18343481.800000001</v>
      </c>
      <c r="J62" s="31">
        <v>10429684.5</v>
      </c>
      <c r="K62" s="31">
        <v>1619439.83</v>
      </c>
      <c r="L62" s="107">
        <v>6</v>
      </c>
      <c r="M62" s="206" t="str">
        <f>VLOOKUP($C62,Planfin!$C$3:$Q$80,14,0)</f>
        <v>1.0</v>
      </c>
      <c r="N62" s="206" t="str">
        <f>VLOOKUP($C62,Planfin!$C$3:$Q$80,15,0)</f>
        <v>0</v>
      </c>
      <c r="O62" s="98" t="str">
        <f>VLOOKUP(ผลตารางคะแนน!C62,UnitCost!C59:S954,17,0)</f>
        <v>0</v>
      </c>
      <c r="P62" s="98" t="str">
        <f>VLOOKUP(ผลตารางคะแนน!$C62,UnitCost!$C$3:$T$80,18,0)</f>
        <v>0</v>
      </c>
      <c r="Q62" s="98">
        <f>VLOOKUP($C62,'HGR '!$C$3:$Z$80,21,0)</f>
        <v>0</v>
      </c>
      <c r="R62" s="98">
        <f>VLOOKUP($C62,'HGR '!$C$3:$Z$80,22,0)</f>
        <v>0.5</v>
      </c>
      <c r="S62" s="98">
        <f>VLOOKUP($C62,'HGR '!$C$3:$Z$80,24,0)</f>
        <v>0.5</v>
      </c>
      <c r="T62" s="98">
        <f>VLOOKUP($C62,'HGR '!$C$3:$Z$80,23,0)</f>
        <v>0.5</v>
      </c>
      <c r="U62" s="141">
        <f>VLOOKUP($C62,อัตราการครองเตียง!$C$2:$M$897,10,0)</f>
        <v>80.246575342465746</v>
      </c>
      <c r="V62" s="53">
        <f>VLOOKUP($C62,อัตราการครองเตียง!$C$2:$M$897,11,0)</f>
        <v>1</v>
      </c>
      <c r="W62" s="120">
        <f>VLOOKUP($C62,CMI!$A$3:$U$899,7,0)</f>
        <v>0.46989999999999998</v>
      </c>
      <c r="X62" s="99">
        <f>VLOOKUP($C62,CMI!$A$3:$U$899,21,0)</f>
        <v>0</v>
      </c>
      <c r="Y62" s="100" t="str">
        <f>VLOOKUP($C62,Risk2561Q4!$D$3:$AB$80,25,0)</f>
        <v>C</v>
      </c>
      <c r="Z62" s="53">
        <f>VLOOKUP($C62,Risk2561Q4!$D$3:$AE$80,28,0)</f>
        <v>0</v>
      </c>
      <c r="AA62" s="101">
        <f>VLOOKUP($C62,Point!$C$2:$F$900,4,0)</f>
        <v>1</v>
      </c>
      <c r="AB62" s="162">
        <f t="shared" si="1"/>
        <v>4.5</v>
      </c>
      <c r="AC62" s="163" t="s">
        <v>3860</v>
      </c>
    </row>
    <row r="63" spans="1:29" x14ac:dyDescent="0.4">
      <c r="A63" s="4">
        <v>12</v>
      </c>
      <c r="B63" s="44" t="s">
        <v>1919</v>
      </c>
      <c r="C63" s="89">
        <v>11387</v>
      </c>
      <c r="D63" s="55" t="s">
        <v>1923</v>
      </c>
      <c r="E63" s="4" t="s">
        <v>953</v>
      </c>
      <c r="F63" s="32" t="s">
        <v>3833</v>
      </c>
      <c r="G63" s="33">
        <v>70574</v>
      </c>
      <c r="H63" s="31">
        <v>105266443.39</v>
      </c>
      <c r="I63" s="31">
        <v>96365176.390000001</v>
      </c>
      <c r="J63" s="31">
        <v>7242984.75</v>
      </c>
      <c r="K63" s="31">
        <v>2940371.37</v>
      </c>
      <c r="L63" s="107">
        <v>0</v>
      </c>
      <c r="M63" s="206" t="str">
        <f>VLOOKUP($C63,Planfin!$C$3:$Q$80,14,0)</f>
        <v>0</v>
      </c>
      <c r="N63" s="206" t="str">
        <f>VLOOKUP($C63,Planfin!$C$3:$Q$80,15,0)</f>
        <v>0</v>
      </c>
      <c r="O63" s="98" t="str">
        <f>VLOOKUP(ผลตารางคะแนน!C63,UnitCost!C60:S955,17,0)</f>
        <v>1.0</v>
      </c>
      <c r="P63" s="98" t="str">
        <f>VLOOKUP(ผลตารางคะแนน!$C63,UnitCost!$C$3:$T$80,18,0)</f>
        <v>1.0</v>
      </c>
      <c r="Q63" s="98">
        <f>VLOOKUP($C63,'HGR '!$C$3:$Z$80,21,0)</f>
        <v>0</v>
      </c>
      <c r="R63" s="98">
        <f>VLOOKUP($C63,'HGR '!$C$3:$Z$80,22,0)</f>
        <v>0</v>
      </c>
      <c r="S63" s="98">
        <f>VLOOKUP($C63,'HGR '!$C$3:$Z$80,24,0)</f>
        <v>0.5</v>
      </c>
      <c r="T63" s="98">
        <f>VLOOKUP($C63,'HGR '!$C$3:$Z$80,23,0)</f>
        <v>0.5</v>
      </c>
      <c r="U63" s="141">
        <f>VLOOKUP($C63,อัตราการครองเตียง!$C$2:$M$897,10,0)</f>
        <v>77.170254403131111</v>
      </c>
      <c r="V63" s="53">
        <f>VLOOKUP($C63,อัตราการครองเตียง!$C$2:$M$897,11,0)</f>
        <v>0</v>
      </c>
      <c r="W63" s="120">
        <f>VLOOKUP($C63,CMI!$A$3:$U$899,7,0)</f>
        <v>0.47449999999999998</v>
      </c>
      <c r="X63" s="99">
        <f>VLOOKUP($C63,CMI!$A$3:$U$899,21,0)</f>
        <v>0</v>
      </c>
      <c r="Y63" s="100" t="str">
        <f>VLOOKUP($C63,Risk2561Q4!$D$3:$AB$80,25,0)</f>
        <v>B-</v>
      </c>
      <c r="Z63" s="53">
        <f>VLOOKUP($C63,Risk2561Q4!$D$3:$AE$80,28,0)</f>
        <v>1</v>
      </c>
      <c r="AA63" s="101">
        <f>VLOOKUP($C63,Point!$C$2:$F$900,4,0)</f>
        <v>1</v>
      </c>
      <c r="AB63" s="162">
        <f t="shared" si="1"/>
        <v>5</v>
      </c>
      <c r="AC63" s="245" t="s">
        <v>3863</v>
      </c>
    </row>
    <row r="64" spans="1:29" x14ac:dyDescent="0.4">
      <c r="A64" s="4">
        <v>12</v>
      </c>
      <c r="B64" s="44" t="s">
        <v>1919</v>
      </c>
      <c r="C64" s="89">
        <v>11388</v>
      </c>
      <c r="D64" s="55" t="s">
        <v>1924</v>
      </c>
      <c r="E64" s="4" t="s">
        <v>953</v>
      </c>
      <c r="F64" s="32" t="s">
        <v>962</v>
      </c>
      <c r="G64" s="33">
        <v>59423</v>
      </c>
      <c r="H64" s="31">
        <v>30251248.949999999</v>
      </c>
      <c r="I64" s="31">
        <v>2737061.15</v>
      </c>
      <c r="J64" s="31">
        <v>-3793112.56</v>
      </c>
      <c r="K64" s="31">
        <v>-1548331.48</v>
      </c>
      <c r="L64" s="107">
        <v>1</v>
      </c>
      <c r="M64" s="206" t="str">
        <f>VLOOKUP($C64,Planfin!$C$3:$Q$80,14,0)</f>
        <v>0</v>
      </c>
      <c r="N64" s="206" t="str">
        <f>VLOOKUP($C64,Planfin!$C$3:$Q$80,15,0)</f>
        <v>0</v>
      </c>
      <c r="O64" s="98" t="str">
        <f>VLOOKUP(ผลตารางคะแนน!C64,UnitCost!C61:S956,17,0)</f>
        <v>0</v>
      </c>
      <c r="P64" s="98" t="str">
        <f>VLOOKUP(ผลตารางคะแนน!$C64,UnitCost!$C$3:$T$80,18,0)</f>
        <v>1.0</v>
      </c>
      <c r="Q64" s="98">
        <f>VLOOKUP($C64,'HGR '!$C$3:$Z$80,21,0)</f>
        <v>0</v>
      </c>
      <c r="R64" s="98">
        <f>VLOOKUP($C64,'HGR '!$C$3:$Z$80,22,0)</f>
        <v>0.5</v>
      </c>
      <c r="S64" s="98">
        <f>VLOOKUP($C64,'HGR '!$C$3:$Z$80,24,0)</f>
        <v>0.5</v>
      </c>
      <c r="T64" s="98">
        <f>VLOOKUP($C64,'HGR '!$C$3:$Z$80,23,0)</f>
        <v>0</v>
      </c>
      <c r="U64" s="141">
        <f>VLOOKUP($C64,อัตราการครองเตียง!$C$2:$M$897,10,0)</f>
        <v>74.350730216234581</v>
      </c>
      <c r="V64" s="53">
        <f>VLOOKUP($C64,อัตราการครองเตียง!$C$2:$M$897,11,0)</f>
        <v>0</v>
      </c>
      <c r="W64" s="120">
        <f>VLOOKUP($C64,CMI!$A$3:$U$899,7,0)</f>
        <v>0.80630000000000002</v>
      </c>
      <c r="X64" s="99">
        <f>VLOOKUP($C64,CMI!$A$3:$U$899,21,0)</f>
        <v>1</v>
      </c>
      <c r="Y64" s="100" t="str">
        <f>VLOOKUP($C64,Risk2561Q4!$D$3:$AB$80,25,0)</f>
        <v>C</v>
      </c>
      <c r="Z64" s="53">
        <f>VLOOKUP($C64,Risk2561Q4!$D$3:$AE$80,28,0)</f>
        <v>0</v>
      </c>
      <c r="AA64" s="101">
        <f>VLOOKUP($C64,Point!$C$2:$F$900,4,0)</f>
        <v>1</v>
      </c>
      <c r="AB64" s="162">
        <f t="shared" si="1"/>
        <v>4</v>
      </c>
      <c r="AC64" s="163" t="s">
        <v>3860</v>
      </c>
    </row>
    <row r="65" spans="1:29" x14ac:dyDescent="0.4">
      <c r="A65" s="4">
        <v>12</v>
      </c>
      <c r="B65" s="44" t="s">
        <v>1919</v>
      </c>
      <c r="C65" s="89">
        <v>11390</v>
      </c>
      <c r="D65" s="55" t="s">
        <v>1925</v>
      </c>
      <c r="E65" s="4" t="s">
        <v>953</v>
      </c>
      <c r="F65" s="32" t="s">
        <v>3833</v>
      </c>
      <c r="G65" s="33">
        <v>63001</v>
      </c>
      <c r="H65" s="31">
        <v>19222532.329999998</v>
      </c>
      <c r="I65" s="31">
        <v>4456841.5999999996</v>
      </c>
      <c r="J65" s="31">
        <v>5223122.13</v>
      </c>
      <c r="K65" s="31">
        <v>161171.35</v>
      </c>
      <c r="L65" s="107">
        <v>0</v>
      </c>
      <c r="M65" s="206" t="str">
        <f>VLOOKUP($C65,Planfin!$C$3:$Q$80,14,0)</f>
        <v>0</v>
      </c>
      <c r="N65" s="206" t="str">
        <f>VLOOKUP($C65,Planfin!$C$3:$Q$80,15,0)</f>
        <v>1.0</v>
      </c>
      <c r="O65" s="98" t="str">
        <f>VLOOKUP(ผลตารางคะแนน!C65,UnitCost!C62:S957,17,0)</f>
        <v>1.0</v>
      </c>
      <c r="P65" s="98" t="str">
        <f>VLOOKUP(ผลตารางคะแนน!$C65,UnitCost!$C$3:$T$80,18,0)</f>
        <v>0</v>
      </c>
      <c r="Q65" s="98">
        <f>VLOOKUP($C65,'HGR '!$C$3:$Z$80,21,0)</f>
        <v>0</v>
      </c>
      <c r="R65" s="98">
        <f>VLOOKUP($C65,'HGR '!$C$3:$Z$80,22,0)</f>
        <v>0.5</v>
      </c>
      <c r="S65" s="98">
        <f>VLOOKUP($C65,'HGR '!$C$3:$Z$80,24,0)</f>
        <v>0.5</v>
      </c>
      <c r="T65" s="98">
        <f>VLOOKUP($C65,'HGR '!$C$3:$Z$80,23,0)</f>
        <v>0.5</v>
      </c>
      <c r="U65" s="141">
        <f>VLOOKUP($C65,อัตราการครองเตียง!$C$2:$M$897,10,0)</f>
        <v>86.55707762557077</v>
      </c>
      <c r="V65" s="53">
        <f>VLOOKUP($C65,อัตราการครองเตียง!$C$2:$M$897,11,0)</f>
        <v>1</v>
      </c>
      <c r="W65" s="120">
        <f>VLOOKUP($C65,CMI!$A$3:$U$899,7,0)</f>
        <v>0.52669999999999995</v>
      </c>
      <c r="X65" s="99">
        <f>VLOOKUP($C65,CMI!$A$3:$U$899,21,0)</f>
        <v>0</v>
      </c>
      <c r="Y65" s="100" t="str">
        <f>VLOOKUP($C65,Risk2561Q4!$D$3:$AB$80,25,0)</f>
        <v>B-</v>
      </c>
      <c r="Z65" s="53">
        <f>VLOOKUP($C65,Risk2561Q4!$D$3:$AE$80,28,0)</f>
        <v>1</v>
      </c>
      <c r="AA65" s="101">
        <f>VLOOKUP($C65,Point!$C$2:$F$900,4,0)</f>
        <v>1</v>
      </c>
      <c r="AB65" s="162">
        <f t="shared" si="1"/>
        <v>6.5</v>
      </c>
      <c r="AC65" s="246" t="s">
        <v>3851</v>
      </c>
    </row>
    <row r="66" spans="1:29" x14ac:dyDescent="0.4">
      <c r="A66" s="4">
        <v>12</v>
      </c>
      <c r="B66" s="44" t="s">
        <v>1919</v>
      </c>
      <c r="C66" s="89">
        <v>11391</v>
      </c>
      <c r="D66" s="55" t="s">
        <v>1926</v>
      </c>
      <c r="E66" s="4" t="s">
        <v>953</v>
      </c>
      <c r="F66" s="32" t="s">
        <v>3833</v>
      </c>
      <c r="G66" s="33">
        <v>63259</v>
      </c>
      <c r="H66" s="31">
        <v>15116397.199999999</v>
      </c>
      <c r="I66" s="31">
        <v>5743280.9199999999</v>
      </c>
      <c r="J66" s="31">
        <v>7009570.7000000002</v>
      </c>
      <c r="K66" s="31">
        <v>4895341.05</v>
      </c>
      <c r="L66" s="107">
        <v>0</v>
      </c>
      <c r="M66" s="206" t="str">
        <f>VLOOKUP($C66,Planfin!$C$3:$Q$80,14,0)</f>
        <v>0</v>
      </c>
      <c r="N66" s="206" t="str">
        <f>VLOOKUP($C66,Planfin!$C$3:$Q$80,15,0)</f>
        <v>1.0</v>
      </c>
      <c r="O66" s="98" t="str">
        <f>VLOOKUP(ผลตารางคะแนน!C66,UnitCost!C63:S958,17,0)</f>
        <v>1.0</v>
      </c>
      <c r="P66" s="98" t="str">
        <f>VLOOKUP(ผลตารางคะแนน!$C66,UnitCost!$C$3:$T$80,18,0)</f>
        <v>0</v>
      </c>
      <c r="Q66" s="98">
        <f>VLOOKUP($C66,'HGR '!$C$3:$Z$80,21,0)</f>
        <v>0</v>
      </c>
      <c r="R66" s="98">
        <f>VLOOKUP($C66,'HGR '!$C$3:$Z$80,22,0)</f>
        <v>0.5</v>
      </c>
      <c r="S66" s="98">
        <f>VLOOKUP($C66,'HGR '!$C$3:$Z$80,24,0)</f>
        <v>0.5</v>
      </c>
      <c r="T66" s="98">
        <f>VLOOKUP($C66,'HGR '!$C$3:$Z$80,23,0)</f>
        <v>0.5</v>
      </c>
      <c r="U66" s="141">
        <f>VLOOKUP($C66,อัตราการครองเตียง!$C$2:$M$897,10,0)</f>
        <v>76.388542963885428</v>
      </c>
      <c r="V66" s="53">
        <f>VLOOKUP($C66,อัตราการครองเตียง!$C$2:$M$897,11,0)</f>
        <v>0</v>
      </c>
      <c r="W66" s="120">
        <f>VLOOKUP($C66,CMI!$A$3:$U$899,7,0)</f>
        <v>0.37969999999999998</v>
      </c>
      <c r="X66" s="99">
        <f>VLOOKUP($C66,CMI!$A$3:$U$899,21,0)</f>
        <v>0</v>
      </c>
      <c r="Y66" s="100" t="str">
        <f>VLOOKUP($C66,Risk2561Q4!$D$3:$AB$80,25,0)</f>
        <v>B-</v>
      </c>
      <c r="Z66" s="53">
        <f>VLOOKUP($C66,Risk2561Q4!$D$3:$AE$80,28,0)</f>
        <v>1</v>
      </c>
      <c r="AA66" s="101">
        <f>VLOOKUP($C66,Point!$C$2:$F$900,4,0)</f>
        <v>1</v>
      </c>
      <c r="AB66" s="162">
        <f t="shared" si="1"/>
        <v>5.5</v>
      </c>
      <c r="AC66" s="245" t="s">
        <v>3863</v>
      </c>
    </row>
    <row r="67" spans="1:29" x14ac:dyDescent="0.4">
      <c r="A67" s="4">
        <v>12</v>
      </c>
      <c r="B67" s="44" t="s">
        <v>1919</v>
      </c>
      <c r="C67" s="89">
        <v>11392</v>
      </c>
      <c r="D67" s="55" t="s">
        <v>1927</v>
      </c>
      <c r="E67" s="4" t="s">
        <v>953</v>
      </c>
      <c r="F67" s="32" t="s">
        <v>977</v>
      </c>
      <c r="G67" s="33">
        <v>49813</v>
      </c>
      <c r="H67" s="31">
        <v>2930987.99</v>
      </c>
      <c r="I67" s="31">
        <v>-10609220.57</v>
      </c>
      <c r="J67" s="31">
        <v>-174484.01</v>
      </c>
      <c r="K67" s="31">
        <v>-5068712.6500000004</v>
      </c>
      <c r="L67" s="107">
        <v>4</v>
      </c>
      <c r="M67" s="206" t="str">
        <f>VLOOKUP($C67,Planfin!$C$3:$Q$80,14,0)</f>
        <v>1.0</v>
      </c>
      <c r="N67" s="206" t="str">
        <f>VLOOKUP($C67,Planfin!$C$3:$Q$80,15,0)</f>
        <v>1.0</v>
      </c>
      <c r="O67" s="98" t="str">
        <f>VLOOKUP(ผลตารางคะแนน!C67,UnitCost!C64:S959,17,0)</f>
        <v>0</v>
      </c>
      <c r="P67" s="98" t="str">
        <f>VLOOKUP(ผลตารางคะแนน!$C67,UnitCost!$C$3:$T$80,18,0)</f>
        <v>1.0</v>
      </c>
      <c r="Q67" s="98">
        <f>VLOOKUP($C67,'HGR '!$C$3:$Z$80,21,0)</f>
        <v>0</v>
      </c>
      <c r="R67" s="98">
        <f>VLOOKUP($C67,'HGR '!$C$3:$Z$80,22,0)</f>
        <v>0</v>
      </c>
      <c r="S67" s="98">
        <f>VLOOKUP($C67,'HGR '!$C$3:$Z$80,24,0)</f>
        <v>0.5</v>
      </c>
      <c r="T67" s="98">
        <f>VLOOKUP($C67,'HGR '!$C$3:$Z$80,23,0)</f>
        <v>0.5</v>
      </c>
      <c r="U67" s="141">
        <f>VLOOKUP($C67,อัตราการครองเตียง!$C$2:$M$897,10,0)</f>
        <v>77.534246575342465</v>
      </c>
      <c r="V67" s="53">
        <f>VLOOKUP($C67,อัตราการครองเตียง!$C$2:$M$897,11,0)</f>
        <v>0</v>
      </c>
      <c r="W67" s="120">
        <f>VLOOKUP($C67,CMI!$A$3:$U$899,7,0)</f>
        <v>0.53410000000000002</v>
      </c>
      <c r="X67" s="99">
        <f>VLOOKUP($C67,CMI!$A$3:$U$899,21,0)</f>
        <v>0</v>
      </c>
      <c r="Y67" s="100" t="str">
        <f>VLOOKUP($C67,Risk2561Q4!$D$3:$AB$80,25,0)</f>
        <v>C</v>
      </c>
      <c r="Z67" s="53">
        <f>VLOOKUP($C67,Risk2561Q4!$D$3:$AE$80,28,0)</f>
        <v>0</v>
      </c>
      <c r="AA67" s="101">
        <f>VLOOKUP($C67,Point!$C$2:$F$900,4,0)</f>
        <v>1</v>
      </c>
      <c r="AB67" s="162">
        <f t="shared" si="1"/>
        <v>5</v>
      </c>
      <c r="AC67" s="245" t="s">
        <v>3863</v>
      </c>
    </row>
    <row r="68" spans="1:29" x14ac:dyDescent="0.4">
      <c r="A68" s="4">
        <v>12</v>
      </c>
      <c r="B68" s="44" t="s">
        <v>1919</v>
      </c>
      <c r="C68" s="89">
        <v>11393</v>
      </c>
      <c r="D68" s="55" t="s">
        <v>1928</v>
      </c>
      <c r="E68" s="4" t="s">
        <v>953</v>
      </c>
      <c r="F68" s="32" t="s">
        <v>959</v>
      </c>
      <c r="G68" s="33">
        <v>10526</v>
      </c>
      <c r="H68" s="31">
        <v>958669.03</v>
      </c>
      <c r="I68" s="31">
        <v>-1798082.12</v>
      </c>
      <c r="J68" s="31">
        <v>7228348.8899999997</v>
      </c>
      <c r="K68" s="31">
        <v>8335553.75</v>
      </c>
      <c r="L68" s="107">
        <v>2</v>
      </c>
      <c r="M68" s="206" t="str">
        <f>VLOOKUP($C68,Planfin!$C$3:$Q$80,14,0)</f>
        <v>1.0</v>
      </c>
      <c r="N68" s="206" t="str">
        <f>VLOOKUP($C68,Planfin!$C$3:$Q$80,15,0)</f>
        <v>1.0</v>
      </c>
      <c r="O68" s="98" t="str">
        <f>VLOOKUP(ผลตารางคะแนน!C68,UnitCost!C65:S960,17,0)</f>
        <v>0</v>
      </c>
      <c r="P68" s="98" t="str">
        <f>VLOOKUP(ผลตารางคะแนน!$C68,UnitCost!$C$3:$T$80,18,0)</f>
        <v>1.0</v>
      </c>
      <c r="Q68" s="98">
        <f>VLOOKUP($C68,'HGR '!$C$3:$Z$80,21,0)</f>
        <v>0.5</v>
      </c>
      <c r="R68" s="98">
        <f>VLOOKUP($C68,'HGR '!$C$3:$Z$80,22,0)</f>
        <v>0.5</v>
      </c>
      <c r="S68" s="98">
        <f>VLOOKUP($C68,'HGR '!$C$3:$Z$80,24,0)</f>
        <v>0.5</v>
      </c>
      <c r="T68" s="98">
        <f>VLOOKUP($C68,'HGR '!$C$3:$Z$80,23,0)</f>
        <v>0.5</v>
      </c>
      <c r="U68" s="141">
        <f>VLOOKUP($C68,อัตราการครองเตียง!$C$2:$M$897,10,0)</f>
        <v>40.812785388127857</v>
      </c>
      <c r="V68" s="53">
        <f>VLOOKUP($C68,อัตราการครองเตียง!$C$2:$M$897,11,0)</f>
        <v>0</v>
      </c>
      <c r="W68" s="120">
        <f>VLOOKUP($C68,CMI!$A$3:$U$899,7,0)</f>
        <v>0.4773</v>
      </c>
      <c r="X68" s="99">
        <f>VLOOKUP($C68,CMI!$A$3:$U$899,21,0)</f>
        <v>0</v>
      </c>
      <c r="Y68" s="100" t="str">
        <f>VLOOKUP($C68,Risk2561Q4!$D$3:$AB$80,25,0)</f>
        <v>B</v>
      </c>
      <c r="Z68" s="53">
        <f>VLOOKUP($C68,Risk2561Q4!$D$3:$AE$80,28,0)</f>
        <v>1</v>
      </c>
      <c r="AA68" s="101">
        <f>VLOOKUP($C68,Point!$C$2:$F$900,4,0)</f>
        <v>1</v>
      </c>
      <c r="AB68" s="162">
        <f t="shared" si="1"/>
        <v>7</v>
      </c>
      <c r="AC68" s="110" t="s">
        <v>3848</v>
      </c>
    </row>
    <row r="69" spans="1:29" x14ac:dyDescent="0.4">
      <c r="A69" s="4">
        <v>12</v>
      </c>
      <c r="B69" s="44" t="s">
        <v>1919</v>
      </c>
      <c r="C69" s="89">
        <v>11394</v>
      </c>
      <c r="D69" s="55" t="s">
        <v>1929</v>
      </c>
      <c r="E69" s="4" t="s">
        <v>953</v>
      </c>
      <c r="F69" s="32" t="s">
        <v>3832</v>
      </c>
      <c r="G69" s="33">
        <v>56449</v>
      </c>
      <c r="H69" s="31">
        <v>-7350633.96</v>
      </c>
      <c r="I69" s="31">
        <v>-18231870.170000002</v>
      </c>
      <c r="J69" s="31">
        <v>81444785.260000005</v>
      </c>
      <c r="K69" s="31">
        <v>76113028.840000004</v>
      </c>
      <c r="L69" s="107">
        <v>4</v>
      </c>
      <c r="M69" s="206" t="str">
        <f>VLOOKUP($C69,Planfin!$C$3:$Q$80,14,0)</f>
        <v>0</v>
      </c>
      <c r="N69" s="206" t="str">
        <f>VLOOKUP($C69,Planfin!$C$3:$Q$80,15,0)</f>
        <v>1.0</v>
      </c>
      <c r="O69" s="98" t="str">
        <f>VLOOKUP(ผลตารางคะแนน!C69,UnitCost!C66:S961,17,0)</f>
        <v>1.0</v>
      </c>
      <c r="P69" s="98" t="str">
        <f>VLOOKUP(ผลตารางคะแนน!$C69,UnitCost!$C$3:$T$80,18,0)</f>
        <v>1.0</v>
      </c>
      <c r="Q69" s="98">
        <f>VLOOKUP($C69,'HGR '!$C$3:$Z$80,21,0)</f>
        <v>0</v>
      </c>
      <c r="R69" s="98">
        <f>VLOOKUP($C69,'HGR '!$C$3:$Z$80,22,0)</f>
        <v>0.5</v>
      </c>
      <c r="S69" s="98">
        <f>VLOOKUP($C69,'HGR '!$C$3:$Z$80,24,0)</f>
        <v>0.5</v>
      </c>
      <c r="T69" s="98">
        <f>VLOOKUP($C69,'HGR '!$C$3:$Z$80,23,0)</f>
        <v>0</v>
      </c>
      <c r="U69" s="141">
        <f>VLOOKUP($C69,อัตราการครองเตียง!$C$2:$M$897,10,0)</f>
        <v>89.803454437164973</v>
      </c>
      <c r="V69" s="53">
        <f>VLOOKUP($C69,อัตราการครองเตียง!$C$2:$M$897,11,0)</f>
        <v>1</v>
      </c>
      <c r="W69" s="120">
        <f>VLOOKUP($C69,CMI!$A$3:$U$899,7,0)</f>
        <v>0.53139999999999998</v>
      </c>
      <c r="X69" s="99">
        <f>VLOOKUP($C69,CMI!$A$3:$U$899,21,0)</f>
        <v>0</v>
      </c>
      <c r="Y69" s="100" t="str">
        <f>VLOOKUP($C69,Risk2561Q4!$D$3:$AB$80,25,0)</f>
        <v>B-</v>
      </c>
      <c r="Z69" s="53">
        <f>VLOOKUP($C69,Risk2561Q4!$D$3:$AE$80,28,0)</f>
        <v>1</v>
      </c>
      <c r="AA69" s="101">
        <f>VLOOKUP($C69,Point!$C$2:$F$900,4,0)</f>
        <v>1</v>
      </c>
      <c r="AB69" s="162">
        <f t="shared" si="1"/>
        <v>7</v>
      </c>
      <c r="AC69" s="110" t="s">
        <v>3848</v>
      </c>
    </row>
    <row r="70" spans="1:29" x14ac:dyDescent="0.4">
      <c r="A70" s="4">
        <v>12</v>
      </c>
      <c r="B70" s="44" t="s">
        <v>1919</v>
      </c>
      <c r="C70" s="89">
        <v>11395</v>
      </c>
      <c r="D70" s="55" t="s">
        <v>1930</v>
      </c>
      <c r="E70" s="4" t="s">
        <v>953</v>
      </c>
      <c r="F70" s="32" t="s">
        <v>3832</v>
      </c>
      <c r="G70" s="33">
        <v>58812</v>
      </c>
      <c r="H70" s="31">
        <v>37250500.640000001</v>
      </c>
      <c r="I70" s="31">
        <v>25755891.82</v>
      </c>
      <c r="J70" s="31">
        <v>27345406.449999999</v>
      </c>
      <c r="K70" s="31">
        <v>16258420.560000001</v>
      </c>
      <c r="L70" s="107">
        <v>0</v>
      </c>
      <c r="M70" s="206" t="str">
        <f>VLOOKUP($C70,Planfin!$C$3:$Q$80,14,0)</f>
        <v>0</v>
      </c>
      <c r="N70" s="206" t="str">
        <f>VLOOKUP($C70,Planfin!$C$3:$Q$80,15,0)</f>
        <v>0</v>
      </c>
      <c r="O70" s="98" t="str">
        <f>VLOOKUP(ผลตารางคะแนน!C70,UnitCost!C67:S962,17,0)</f>
        <v>1.0</v>
      </c>
      <c r="P70" s="98" t="str">
        <f>VLOOKUP(ผลตารางคะแนน!$C70,UnitCost!$C$3:$T$80,18,0)</f>
        <v>1.0</v>
      </c>
      <c r="Q70" s="98">
        <f>VLOOKUP($C70,'HGR '!$C$3:$Z$80,21,0)</f>
        <v>0</v>
      </c>
      <c r="R70" s="98">
        <f>VLOOKUP($C70,'HGR '!$C$3:$Z$80,22,0)</f>
        <v>0</v>
      </c>
      <c r="S70" s="98">
        <f>VLOOKUP($C70,'HGR '!$C$3:$Z$80,24,0)</f>
        <v>0</v>
      </c>
      <c r="T70" s="98">
        <f>VLOOKUP($C70,'HGR '!$C$3:$Z$80,23,0)</f>
        <v>0</v>
      </c>
      <c r="U70" s="141">
        <f>VLOOKUP($C70,อัตราการครองเตียง!$C$2:$M$897,10,0)</f>
        <v>90.621216948072629</v>
      </c>
      <c r="V70" s="53">
        <f>VLOOKUP($C70,อัตราการครองเตียง!$C$2:$M$897,11,0)</f>
        <v>1</v>
      </c>
      <c r="W70" s="120">
        <f>VLOOKUP($C70,CMI!$A$3:$U$899,7,0)</f>
        <v>0.46589999999999998</v>
      </c>
      <c r="X70" s="99">
        <f>VLOOKUP($C70,CMI!$A$3:$U$899,21,0)</f>
        <v>0</v>
      </c>
      <c r="Y70" s="100" t="str">
        <f>VLOOKUP($C70,Risk2561Q4!$D$3:$AB$80,25,0)</f>
        <v>C</v>
      </c>
      <c r="Z70" s="53">
        <f>VLOOKUP($C70,Risk2561Q4!$D$3:$AE$80,28,0)</f>
        <v>0</v>
      </c>
      <c r="AA70" s="101">
        <f>VLOOKUP($C70,Point!$C$2:$F$900,4,0)</f>
        <v>1</v>
      </c>
      <c r="AB70" s="162">
        <f t="shared" si="1"/>
        <v>4</v>
      </c>
      <c r="AC70" s="163" t="s">
        <v>3860</v>
      </c>
    </row>
    <row r="71" spans="1:29" x14ac:dyDescent="0.4">
      <c r="A71" s="4">
        <v>12</v>
      </c>
      <c r="B71" s="44" t="s">
        <v>1919</v>
      </c>
      <c r="C71" s="89">
        <v>11396</v>
      </c>
      <c r="D71" s="55" t="s">
        <v>1931</v>
      </c>
      <c r="E71" s="4" t="s">
        <v>953</v>
      </c>
      <c r="F71" s="32" t="s">
        <v>959</v>
      </c>
      <c r="G71" s="33">
        <v>15612</v>
      </c>
      <c r="H71" s="31">
        <v>-6399851.3399999999</v>
      </c>
      <c r="I71" s="31">
        <v>-11948421.25</v>
      </c>
      <c r="J71" s="31">
        <v>1606135.36</v>
      </c>
      <c r="K71" s="31">
        <v>3697280.39</v>
      </c>
      <c r="L71" s="107">
        <v>6</v>
      </c>
      <c r="M71" s="206" t="str">
        <f>VLOOKUP($C71,Planfin!$C$3:$Q$80,14,0)</f>
        <v>1.0</v>
      </c>
      <c r="N71" s="206" t="str">
        <f>VLOOKUP($C71,Planfin!$C$3:$Q$80,15,0)</f>
        <v>1.0</v>
      </c>
      <c r="O71" s="98" t="str">
        <f>VLOOKUP(ผลตารางคะแนน!C71,UnitCost!C68:S963,17,0)</f>
        <v>1.0</v>
      </c>
      <c r="P71" s="98" t="str">
        <f>VLOOKUP(ผลตารางคะแนน!$C71,UnitCost!$C$3:$T$80,18,0)</f>
        <v>1.0</v>
      </c>
      <c r="Q71" s="98">
        <f>VLOOKUP($C71,'HGR '!$C$3:$Z$80,21,0)</f>
        <v>0</v>
      </c>
      <c r="R71" s="98">
        <f>VLOOKUP($C71,'HGR '!$C$3:$Z$80,22,0)</f>
        <v>0.5</v>
      </c>
      <c r="S71" s="98">
        <f>VLOOKUP($C71,'HGR '!$C$3:$Z$80,24,0)</f>
        <v>0.5</v>
      </c>
      <c r="T71" s="98">
        <f>VLOOKUP($C71,'HGR '!$C$3:$Z$80,23,0)</f>
        <v>0.5</v>
      </c>
      <c r="U71" s="141">
        <f>VLOOKUP($C71,อัตราการครองเตียง!$C$2:$M$897,10,0)</f>
        <v>58.512720156555773</v>
      </c>
      <c r="V71" s="53">
        <f>VLOOKUP($C71,อัตราการครองเตียง!$C$2:$M$897,11,0)</f>
        <v>0</v>
      </c>
      <c r="W71" s="120">
        <f>VLOOKUP($C71,CMI!$A$3:$U$899,7,0)</f>
        <v>0.58079999999999998</v>
      </c>
      <c r="X71" s="99">
        <f>VLOOKUP($C71,CMI!$A$3:$U$899,21,0)</f>
        <v>0</v>
      </c>
      <c r="Y71" s="100" t="str">
        <f>VLOOKUP($C71,Risk2561Q4!$D$3:$AB$80,25,0)</f>
        <v>B-</v>
      </c>
      <c r="Z71" s="53">
        <f>VLOOKUP($C71,Risk2561Q4!$D$3:$AE$80,28,0)</f>
        <v>1</v>
      </c>
      <c r="AA71" s="101">
        <f>VLOOKUP($C71,Point!$C$2:$F$900,4,0)</f>
        <v>1</v>
      </c>
      <c r="AB71" s="162">
        <f t="shared" si="1"/>
        <v>7.5</v>
      </c>
      <c r="AC71" s="110" t="s">
        <v>3848</v>
      </c>
    </row>
    <row r="72" spans="1:29" x14ac:dyDescent="0.4">
      <c r="A72" s="4">
        <v>12</v>
      </c>
      <c r="B72" s="44" t="s">
        <v>1919</v>
      </c>
      <c r="C72" s="89">
        <v>11397</v>
      </c>
      <c r="D72" s="55" t="s">
        <v>1932</v>
      </c>
      <c r="E72" s="4" t="s">
        <v>953</v>
      </c>
      <c r="F72" s="32" t="s">
        <v>959</v>
      </c>
      <c r="G72" s="33">
        <v>25918</v>
      </c>
      <c r="H72" s="31">
        <v>2778000.51</v>
      </c>
      <c r="I72" s="31">
        <v>-2279589.7200000002</v>
      </c>
      <c r="J72" s="31">
        <v>509743</v>
      </c>
      <c r="K72" s="31">
        <v>-1634928.52</v>
      </c>
      <c r="L72" s="107">
        <v>2</v>
      </c>
      <c r="M72" s="206" t="str">
        <f>VLOOKUP($C72,Planfin!$C$3:$Q$80,14,0)</f>
        <v>1.0</v>
      </c>
      <c r="N72" s="206" t="str">
        <f>VLOOKUP($C72,Planfin!$C$3:$Q$80,15,0)</f>
        <v>0</v>
      </c>
      <c r="O72" s="98" t="str">
        <f>VLOOKUP(ผลตารางคะแนน!C72,UnitCost!C69:S964,17,0)</f>
        <v>1.0</v>
      </c>
      <c r="P72" s="98" t="str">
        <f>VLOOKUP(ผลตารางคะแนน!$C72,UnitCost!$C$3:$T$80,18,0)</f>
        <v>1.0</v>
      </c>
      <c r="Q72" s="98">
        <f>VLOOKUP($C72,'HGR '!$C$3:$Z$80,21,0)</f>
        <v>0</v>
      </c>
      <c r="R72" s="98">
        <f>VLOOKUP($C72,'HGR '!$C$3:$Z$80,22,0)</f>
        <v>0.5</v>
      </c>
      <c r="S72" s="98">
        <f>VLOOKUP($C72,'HGR '!$C$3:$Z$80,24,0)</f>
        <v>0.5</v>
      </c>
      <c r="T72" s="98">
        <f>VLOOKUP($C72,'HGR '!$C$3:$Z$80,23,0)</f>
        <v>0</v>
      </c>
      <c r="U72" s="141">
        <f>VLOOKUP($C72,อัตราการครองเตียง!$C$2:$M$897,10,0)</f>
        <v>48.904109589041099</v>
      </c>
      <c r="V72" s="53">
        <f>VLOOKUP($C72,อัตราการครองเตียง!$C$2:$M$897,11,0)</f>
        <v>0</v>
      </c>
      <c r="W72" s="120">
        <f>VLOOKUP($C72,CMI!$A$3:$U$899,7,0)</f>
        <v>0.49180000000000001</v>
      </c>
      <c r="X72" s="99">
        <f>VLOOKUP($C72,CMI!$A$3:$U$899,21,0)</f>
        <v>0</v>
      </c>
      <c r="Y72" s="100" t="str">
        <f>VLOOKUP($C72,Risk2561Q4!$D$3:$AB$80,25,0)</f>
        <v>C</v>
      </c>
      <c r="Z72" s="53">
        <f>VLOOKUP($C72,Risk2561Q4!$D$3:$AE$80,28,0)</f>
        <v>0</v>
      </c>
      <c r="AA72" s="101">
        <f>VLOOKUP($C72,Point!$C$2:$F$900,4,0)</f>
        <v>1</v>
      </c>
      <c r="AB72" s="162">
        <f t="shared" si="1"/>
        <v>5</v>
      </c>
      <c r="AC72" s="245" t="s">
        <v>3863</v>
      </c>
    </row>
    <row r="73" spans="1:29" x14ac:dyDescent="0.4">
      <c r="A73" s="4">
        <v>12</v>
      </c>
      <c r="B73" s="44" t="s">
        <v>1919</v>
      </c>
      <c r="C73" s="89">
        <v>11398</v>
      </c>
      <c r="D73" s="55" t="s">
        <v>1933</v>
      </c>
      <c r="E73" s="4" t="s">
        <v>953</v>
      </c>
      <c r="F73" s="32" t="s">
        <v>3832</v>
      </c>
      <c r="G73" s="33">
        <v>35044</v>
      </c>
      <c r="H73" s="31">
        <v>6171714.9800000004</v>
      </c>
      <c r="I73" s="31">
        <v>555696.74</v>
      </c>
      <c r="J73" s="31">
        <v>4323485.03</v>
      </c>
      <c r="K73" s="31">
        <v>1368697.36</v>
      </c>
      <c r="L73" s="107">
        <v>1</v>
      </c>
      <c r="M73" s="206" t="str">
        <f>VLOOKUP($C73,Planfin!$C$3:$Q$80,14,0)</f>
        <v>0</v>
      </c>
      <c r="N73" s="206" t="str">
        <f>VLOOKUP($C73,Planfin!$C$3:$Q$80,15,0)</f>
        <v>0</v>
      </c>
      <c r="O73" s="98" t="str">
        <f>VLOOKUP(ผลตารางคะแนน!C73,UnitCost!C70:S965,17,0)</f>
        <v>0</v>
      </c>
      <c r="P73" s="98" t="str">
        <f>VLOOKUP(ผลตารางคะแนน!$C73,UnitCost!$C$3:$T$80,18,0)</f>
        <v>1.0</v>
      </c>
      <c r="Q73" s="98">
        <f>VLOOKUP($C73,'HGR '!$C$3:$Z$80,21,0)</f>
        <v>0.5</v>
      </c>
      <c r="R73" s="98">
        <f>VLOOKUP($C73,'HGR '!$C$3:$Z$80,22,0)</f>
        <v>0.5</v>
      </c>
      <c r="S73" s="98">
        <f>VLOOKUP($C73,'HGR '!$C$3:$Z$80,24,0)</f>
        <v>0.5</v>
      </c>
      <c r="T73" s="98">
        <f>VLOOKUP($C73,'HGR '!$C$3:$Z$80,23,0)</f>
        <v>0.5</v>
      </c>
      <c r="U73" s="141">
        <f>VLOOKUP($C73,อัตราการครองเตียง!$C$2:$M$897,10,0)</f>
        <v>51.415525114155251</v>
      </c>
      <c r="V73" s="53">
        <f>VLOOKUP($C73,อัตราการครองเตียง!$C$2:$M$897,11,0)</f>
        <v>0</v>
      </c>
      <c r="W73" s="120">
        <f>VLOOKUP($C73,CMI!$A$3:$U$899,7,0)</f>
        <v>0.50719999999999998</v>
      </c>
      <c r="X73" s="99">
        <f>VLOOKUP($C73,CMI!$A$3:$U$899,21,0)</f>
        <v>0</v>
      </c>
      <c r="Y73" s="100" t="str">
        <f>VLOOKUP($C73,Risk2561Q4!$D$3:$AB$80,25,0)</f>
        <v>B</v>
      </c>
      <c r="Z73" s="53">
        <f>VLOOKUP($C73,Risk2561Q4!$D$3:$AE$80,28,0)</f>
        <v>1</v>
      </c>
      <c r="AA73" s="101">
        <f>VLOOKUP($C73,Point!$C$2:$F$900,4,0)</f>
        <v>0</v>
      </c>
      <c r="AB73" s="162">
        <f t="shared" si="1"/>
        <v>4</v>
      </c>
      <c r="AC73" s="163" t="s">
        <v>3860</v>
      </c>
    </row>
    <row r="74" spans="1:29" x14ac:dyDescent="0.4">
      <c r="A74" s="4">
        <v>12</v>
      </c>
      <c r="B74" s="44" t="s">
        <v>1919</v>
      </c>
      <c r="C74" s="89">
        <v>11399</v>
      </c>
      <c r="D74" s="55" t="s">
        <v>1934</v>
      </c>
      <c r="E74" s="4" t="s">
        <v>953</v>
      </c>
      <c r="F74" s="32" t="s">
        <v>959</v>
      </c>
      <c r="G74" s="33">
        <v>21163</v>
      </c>
      <c r="H74" s="31">
        <v>32391.13</v>
      </c>
      <c r="I74" s="31">
        <v>-6664538.2199999997</v>
      </c>
      <c r="J74" s="31">
        <v>3557490.72</v>
      </c>
      <c r="K74" s="31">
        <v>1639731.62</v>
      </c>
      <c r="L74" s="107">
        <v>3</v>
      </c>
      <c r="M74" s="206" t="str">
        <f>VLOOKUP($C74,Planfin!$C$3:$Q$80,14,0)</f>
        <v>1.0</v>
      </c>
      <c r="N74" s="206" t="str">
        <f>VLOOKUP($C74,Planfin!$C$3:$Q$80,15,0)</f>
        <v>1.0</v>
      </c>
      <c r="O74" s="98" t="str">
        <f>VLOOKUP(ผลตารางคะแนน!C74,UnitCost!C71:S966,17,0)</f>
        <v>0</v>
      </c>
      <c r="P74" s="98" t="str">
        <f>VLOOKUP(ผลตารางคะแนน!$C74,UnitCost!$C$3:$T$80,18,0)</f>
        <v>1.0</v>
      </c>
      <c r="Q74" s="98">
        <f>VLOOKUP($C74,'HGR '!$C$3:$Z$80,21,0)</f>
        <v>0</v>
      </c>
      <c r="R74" s="98">
        <f>VLOOKUP($C74,'HGR '!$C$3:$Z$80,22,0)</f>
        <v>0.5</v>
      </c>
      <c r="S74" s="98">
        <f>VLOOKUP($C74,'HGR '!$C$3:$Z$80,24,0)</f>
        <v>0.5</v>
      </c>
      <c r="T74" s="98">
        <f>VLOOKUP($C74,'HGR '!$C$3:$Z$80,23,0)</f>
        <v>0</v>
      </c>
      <c r="U74" s="141">
        <f>VLOOKUP($C74,อัตราการครองเตียง!$C$2:$M$897,10,0)</f>
        <v>53.278538812785385</v>
      </c>
      <c r="V74" s="53">
        <f>VLOOKUP($C74,อัตราการครองเตียง!$C$2:$M$897,11,0)</f>
        <v>0</v>
      </c>
      <c r="W74" s="120">
        <f>VLOOKUP($C74,CMI!$A$3:$U$899,7,0)</f>
        <v>0.57520000000000004</v>
      </c>
      <c r="X74" s="99">
        <f>VLOOKUP($C74,CMI!$A$3:$U$899,21,0)</f>
        <v>0</v>
      </c>
      <c r="Y74" s="100" t="str">
        <f>VLOOKUP($C74,Risk2561Q4!$D$3:$AB$80,25,0)</f>
        <v>B-</v>
      </c>
      <c r="Z74" s="53">
        <f>VLOOKUP($C74,Risk2561Q4!$D$3:$AE$80,28,0)</f>
        <v>1</v>
      </c>
      <c r="AA74" s="101">
        <f>VLOOKUP($C74,Point!$C$2:$F$900,4,0)</f>
        <v>1</v>
      </c>
      <c r="AB74" s="162">
        <f t="shared" si="1"/>
        <v>6</v>
      </c>
      <c r="AC74" s="246" t="s">
        <v>3851</v>
      </c>
    </row>
    <row r="75" spans="1:29" x14ac:dyDescent="0.4">
      <c r="A75" s="4">
        <v>12</v>
      </c>
      <c r="B75" s="44" t="s">
        <v>1919</v>
      </c>
      <c r="C75" s="89">
        <v>11400</v>
      </c>
      <c r="D75" s="55" t="s">
        <v>1935</v>
      </c>
      <c r="E75" s="4" t="s">
        <v>953</v>
      </c>
      <c r="F75" s="32" t="s">
        <v>3832</v>
      </c>
      <c r="G75" s="33">
        <v>36935</v>
      </c>
      <c r="H75" s="31">
        <v>-6567992.1500000004</v>
      </c>
      <c r="I75" s="31">
        <v>-15609156.470000001</v>
      </c>
      <c r="J75" s="31">
        <v>6047369.0899999999</v>
      </c>
      <c r="K75" s="31">
        <v>5232542.03</v>
      </c>
      <c r="L75" s="107">
        <v>6</v>
      </c>
      <c r="M75" s="206" t="str">
        <f>VLOOKUP($C75,Planfin!$C$3:$Q$80,14,0)</f>
        <v>0</v>
      </c>
      <c r="N75" s="206" t="str">
        <f>VLOOKUP($C75,Planfin!$C$3:$Q$80,15,0)</f>
        <v>0</v>
      </c>
      <c r="O75" s="98" t="str">
        <f>VLOOKUP(ผลตารางคะแนน!C75,UnitCost!C72:S967,17,0)</f>
        <v>1.0</v>
      </c>
      <c r="P75" s="98" t="str">
        <f>VLOOKUP(ผลตารางคะแนน!$C75,UnitCost!$C$3:$T$80,18,0)</f>
        <v>1.0</v>
      </c>
      <c r="Q75" s="98">
        <f>VLOOKUP($C75,'HGR '!$C$3:$Z$80,21,0)</f>
        <v>0</v>
      </c>
      <c r="R75" s="98">
        <f>VLOOKUP($C75,'HGR '!$C$3:$Z$80,22,0)</f>
        <v>0.5</v>
      </c>
      <c r="S75" s="98">
        <f>VLOOKUP($C75,'HGR '!$C$3:$Z$80,24,0)</f>
        <v>0.5</v>
      </c>
      <c r="T75" s="98">
        <f>VLOOKUP($C75,'HGR '!$C$3:$Z$80,23,0)</f>
        <v>0.5</v>
      </c>
      <c r="U75" s="141">
        <f>VLOOKUP($C75,อัตราการครองเตียง!$C$2:$M$897,10,0)</f>
        <v>68.420091324200911</v>
      </c>
      <c r="V75" s="53">
        <f>VLOOKUP($C75,อัตราการครองเตียง!$C$2:$M$897,11,0)</f>
        <v>0</v>
      </c>
      <c r="W75" s="120">
        <f>VLOOKUP($C75,CMI!$A$3:$U$899,7,0)</f>
        <v>0.53439999999999999</v>
      </c>
      <c r="X75" s="99">
        <f>VLOOKUP($C75,CMI!$A$3:$U$899,21,0)</f>
        <v>0</v>
      </c>
      <c r="Y75" s="100" t="str">
        <f>VLOOKUP($C75,Risk2561Q4!$D$3:$AB$80,25,0)</f>
        <v>B-</v>
      </c>
      <c r="Z75" s="53">
        <f>VLOOKUP($C75,Risk2561Q4!$D$3:$AE$80,28,0)</f>
        <v>1</v>
      </c>
      <c r="AA75" s="101">
        <f>VLOOKUP($C75,Point!$C$2:$F$900,4,0)</f>
        <v>1</v>
      </c>
      <c r="AB75" s="162">
        <f t="shared" si="1"/>
        <v>5.5</v>
      </c>
      <c r="AC75" s="245" t="s">
        <v>3863</v>
      </c>
    </row>
    <row r="76" spans="1:29" x14ac:dyDescent="0.4">
      <c r="A76" s="4">
        <v>12</v>
      </c>
      <c r="B76" s="44" t="s">
        <v>1919</v>
      </c>
      <c r="C76" s="89">
        <v>11401</v>
      </c>
      <c r="D76" s="55" t="s">
        <v>1936</v>
      </c>
      <c r="E76" s="4" t="s">
        <v>953</v>
      </c>
      <c r="F76" s="32" t="s">
        <v>959</v>
      </c>
      <c r="G76" s="33">
        <v>18043</v>
      </c>
      <c r="H76" s="31">
        <v>-6306659.75</v>
      </c>
      <c r="I76" s="31">
        <v>-10282846</v>
      </c>
      <c r="J76" s="31">
        <v>-1026821.75</v>
      </c>
      <c r="K76" s="31">
        <v>1679975.14</v>
      </c>
      <c r="L76" s="107">
        <v>6</v>
      </c>
      <c r="M76" s="206" t="str">
        <f>VLOOKUP($C76,Planfin!$C$3:$Q$80,14,0)</f>
        <v>1.0</v>
      </c>
      <c r="N76" s="206" t="str">
        <f>VLOOKUP($C76,Planfin!$C$3:$Q$80,15,0)</f>
        <v>0</v>
      </c>
      <c r="O76" s="98" t="str">
        <f>VLOOKUP(ผลตารางคะแนน!C76,UnitCost!C73:S968,17,0)</f>
        <v>1.0</v>
      </c>
      <c r="P76" s="98" t="str">
        <f>VLOOKUP(ผลตารางคะแนน!$C76,UnitCost!$C$3:$T$80,18,0)</f>
        <v>1.0</v>
      </c>
      <c r="Q76" s="98">
        <f>VLOOKUP($C76,'HGR '!$C$3:$Z$80,21,0)</f>
        <v>0</v>
      </c>
      <c r="R76" s="98">
        <f>VLOOKUP($C76,'HGR '!$C$3:$Z$80,22,0)</f>
        <v>0.5</v>
      </c>
      <c r="S76" s="98">
        <f>VLOOKUP($C76,'HGR '!$C$3:$Z$80,24,0)</f>
        <v>0.5</v>
      </c>
      <c r="T76" s="98">
        <f>VLOOKUP($C76,'HGR '!$C$3:$Z$80,23,0)</f>
        <v>0.5</v>
      </c>
      <c r="U76" s="141">
        <f>VLOOKUP($C76,อัตราการครองเตียง!$C$2:$M$897,10,0)</f>
        <v>60.639269406392692</v>
      </c>
      <c r="V76" s="53">
        <f>VLOOKUP($C76,อัตราการครองเตียง!$C$2:$M$897,11,0)</f>
        <v>0</v>
      </c>
      <c r="W76" s="120">
        <f>VLOOKUP($C76,CMI!$A$3:$U$899,7,0)</f>
        <v>0.53</v>
      </c>
      <c r="X76" s="99">
        <f>VLOOKUP($C76,CMI!$A$3:$U$899,21,0)</f>
        <v>0</v>
      </c>
      <c r="Y76" s="100" t="str">
        <f>VLOOKUP($C76,Risk2561Q4!$D$3:$AB$80,25,0)</f>
        <v>B-</v>
      </c>
      <c r="Z76" s="53">
        <f>VLOOKUP($C76,Risk2561Q4!$D$3:$AE$80,28,0)</f>
        <v>1</v>
      </c>
      <c r="AA76" s="101">
        <f>VLOOKUP($C76,Point!$C$2:$F$900,4,0)</f>
        <v>1</v>
      </c>
      <c r="AB76" s="162">
        <f t="shared" si="1"/>
        <v>6.5</v>
      </c>
      <c r="AC76" s="246" t="s">
        <v>3851</v>
      </c>
    </row>
    <row r="77" spans="1:29" x14ac:dyDescent="0.4">
      <c r="A77" s="4">
        <v>12</v>
      </c>
      <c r="B77" s="44" t="s">
        <v>1937</v>
      </c>
      <c r="C77" s="89">
        <v>10746</v>
      </c>
      <c r="D77" s="55" t="s">
        <v>1938</v>
      </c>
      <c r="E77" s="4" t="s">
        <v>986</v>
      </c>
      <c r="F77" s="32" t="s">
        <v>1052</v>
      </c>
      <c r="G77" s="33">
        <v>94745</v>
      </c>
      <c r="H77" s="31">
        <v>9294046.6999999993</v>
      </c>
      <c r="I77" s="31">
        <v>-66679873.950000003</v>
      </c>
      <c r="J77" s="31">
        <v>-8487897.0299999993</v>
      </c>
      <c r="K77" s="31">
        <v>-29149385.48</v>
      </c>
      <c r="L77" s="107">
        <v>5</v>
      </c>
      <c r="M77" s="206" t="str">
        <f>VLOOKUP($C77,Planfin!$C$3:$Q$80,14,0)</f>
        <v>0</v>
      </c>
      <c r="N77" s="206" t="str">
        <f>VLOOKUP($C77,Planfin!$C$3:$Q$80,15,0)</f>
        <v>0</v>
      </c>
      <c r="O77" s="98" t="str">
        <f>VLOOKUP(ผลตารางคะแนน!C77,UnitCost!C74:S969,17,0)</f>
        <v>1.0</v>
      </c>
      <c r="P77" s="98" t="str">
        <f>VLOOKUP(ผลตารางคะแนน!$C77,UnitCost!$C$3:$T$80,18,0)</f>
        <v>1.0</v>
      </c>
      <c r="Q77" s="98">
        <f>VLOOKUP($C77,'HGR '!$C$3:$Z$80,21,0)</f>
        <v>0.5</v>
      </c>
      <c r="R77" s="98">
        <f>VLOOKUP($C77,'HGR '!$C$3:$Z$80,22,0)</f>
        <v>0.5</v>
      </c>
      <c r="S77" s="98">
        <f>VLOOKUP($C77,'HGR '!$C$3:$Z$80,24,0)</f>
        <v>0.5</v>
      </c>
      <c r="T77" s="98">
        <f>VLOOKUP($C77,'HGR '!$C$3:$Z$80,23,0)</f>
        <v>0.5</v>
      </c>
      <c r="U77" s="141">
        <f>VLOOKUP($C77,อัตราการครองเตียง!$C$2:$M$897,10,0)</f>
        <v>118.70337718703377</v>
      </c>
      <c r="V77" s="53">
        <f>VLOOKUP($C77,อัตราการครองเตียง!$C$2:$M$897,11,0)</f>
        <v>1</v>
      </c>
      <c r="W77" s="120">
        <f>VLOOKUP($C77,CMI!$A$3:$U$899,7,0)</f>
        <v>0.98150000000000004</v>
      </c>
      <c r="X77" s="99">
        <f>VLOOKUP($C77,CMI!$A$3:$U$899,21,0)</f>
        <v>0</v>
      </c>
      <c r="Y77" s="100" t="str">
        <f>VLOOKUP($C77,Risk2561Q4!$D$3:$AB$80,25,0)</f>
        <v>C</v>
      </c>
      <c r="Z77" s="53">
        <f>VLOOKUP($C77,Risk2561Q4!$D$3:$AE$80,28,0)</f>
        <v>0</v>
      </c>
      <c r="AA77" s="101">
        <f>VLOOKUP($C77,Point!$C$2:$F$900,4,0)</f>
        <v>1</v>
      </c>
      <c r="AB77" s="162">
        <f t="shared" si="1"/>
        <v>6</v>
      </c>
      <c r="AC77" s="246" t="s">
        <v>3851</v>
      </c>
    </row>
    <row r="78" spans="1:29" x14ac:dyDescent="0.4">
      <c r="A78" s="4">
        <v>12</v>
      </c>
      <c r="B78" s="44" t="s">
        <v>1937</v>
      </c>
      <c r="C78" s="89">
        <v>11402</v>
      </c>
      <c r="D78" s="55" t="s">
        <v>1939</v>
      </c>
      <c r="E78" s="4" t="s">
        <v>953</v>
      </c>
      <c r="F78" s="32" t="s">
        <v>959</v>
      </c>
      <c r="G78" s="33">
        <v>18788</v>
      </c>
      <c r="H78" s="31">
        <v>10900819.880000001</v>
      </c>
      <c r="I78" s="31">
        <v>4686176.13</v>
      </c>
      <c r="J78" s="31">
        <v>9900512.6799999997</v>
      </c>
      <c r="K78" s="31">
        <v>7351254.2999999998</v>
      </c>
      <c r="L78" s="107">
        <v>0</v>
      </c>
      <c r="M78" s="206" t="str">
        <f>VLOOKUP($C78,Planfin!$C$3:$Q$80,14,0)</f>
        <v>0</v>
      </c>
      <c r="N78" s="206" t="str">
        <f>VLOOKUP($C78,Planfin!$C$3:$Q$80,15,0)</f>
        <v>1.0</v>
      </c>
      <c r="O78" s="98" t="str">
        <f>VLOOKUP(ผลตารางคะแนน!C78,UnitCost!C75:S970,17,0)</f>
        <v>0</v>
      </c>
      <c r="P78" s="98" t="str">
        <f>VLOOKUP(ผลตารางคะแนน!$C78,UnitCost!$C$3:$T$80,18,0)</f>
        <v>1.0</v>
      </c>
      <c r="Q78" s="98">
        <f>VLOOKUP($C78,'HGR '!$C$3:$Z$80,21,0)</f>
        <v>0</v>
      </c>
      <c r="R78" s="98">
        <f>VLOOKUP($C78,'HGR '!$C$3:$Z$80,22,0)</f>
        <v>0.5</v>
      </c>
      <c r="S78" s="98">
        <f>VLOOKUP($C78,'HGR '!$C$3:$Z$80,24,0)</f>
        <v>0.5</v>
      </c>
      <c r="T78" s="98">
        <f>VLOOKUP($C78,'HGR '!$C$3:$Z$80,23,0)</f>
        <v>0.5</v>
      </c>
      <c r="U78" s="141">
        <f>VLOOKUP($C78,อัตราการครองเตียง!$C$2:$M$897,10,0)</f>
        <v>48.849315068493148</v>
      </c>
      <c r="V78" s="53">
        <f>VLOOKUP($C78,อัตราการครองเตียง!$C$2:$M$897,11,0)</f>
        <v>0</v>
      </c>
      <c r="W78" s="120">
        <f>VLOOKUP($C78,CMI!$A$3:$U$899,7,0)</f>
        <v>0.37780000000000002</v>
      </c>
      <c r="X78" s="99">
        <f>VLOOKUP($C78,CMI!$A$3:$U$899,21,0)</f>
        <v>0</v>
      </c>
      <c r="Y78" s="100" t="str">
        <f>VLOOKUP($C78,Risk2561Q4!$D$3:$AB$80,25,0)</f>
        <v>B-</v>
      </c>
      <c r="Z78" s="53">
        <f>VLOOKUP($C78,Risk2561Q4!$D$3:$AE$80,28,0)</f>
        <v>1</v>
      </c>
      <c r="AA78" s="101">
        <f>VLOOKUP($C78,Point!$C$2:$F$900,4,0)</f>
        <v>1</v>
      </c>
      <c r="AB78" s="162">
        <f t="shared" si="1"/>
        <v>5.5</v>
      </c>
      <c r="AC78" s="245" t="s">
        <v>3863</v>
      </c>
    </row>
    <row r="79" spans="1:29" x14ac:dyDescent="0.4">
      <c r="A79" s="4">
        <v>12</v>
      </c>
      <c r="B79" s="44" t="s">
        <v>1937</v>
      </c>
      <c r="C79" s="89">
        <v>11403</v>
      </c>
      <c r="D79" s="55" t="s">
        <v>1940</v>
      </c>
      <c r="E79" s="4" t="s">
        <v>953</v>
      </c>
      <c r="F79" s="32" t="s">
        <v>959</v>
      </c>
      <c r="G79" s="33">
        <v>26732</v>
      </c>
      <c r="H79" s="31">
        <v>-758024.83</v>
      </c>
      <c r="I79" s="31">
        <v>-6301045.9000000004</v>
      </c>
      <c r="J79" s="31">
        <v>-72071.61</v>
      </c>
      <c r="K79" s="31">
        <v>13135975.34</v>
      </c>
      <c r="L79" s="107">
        <v>4</v>
      </c>
      <c r="M79" s="206" t="str">
        <f>VLOOKUP($C79,Planfin!$C$3:$Q$80,14,0)</f>
        <v>0</v>
      </c>
      <c r="N79" s="206" t="str">
        <f>VLOOKUP($C79,Planfin!$C$3:$Q$80,15,0)</f>
        <v>1.0</v>
      </c>
      <c r="O79" s="98" t="str">
        <f>VLOOKUP(ผลตารางคะแนน!C79,UnitCost!C76:S971,17,0)</f>
        <v>1.0</v>
      </c>
      <c r="P79" s="98" t="str">
        <f>VLOOKUP(ผลตารางคะแนน!$C79,UnitCost!$C$3:$T$80,18,0)</f>
        <v>0</v>
      </c>
      <c r="Q79" s="98">
        <f>VLOOKUP($C79,'HGR '!$C$3:$Z$80,21,0)</f>
        <v>0</v>
      </c>
      <c r="R79" s="98">
        <f>VLOOKUP($C79,'HGR '!$C$3:$Z$80,22,0)</f>
        <v>0</v>
      </c>
      <c r="S79" s="98">
        <f>VLOOKUP($C79,'HGR '!$C$3:$Z$80,24,0)</f>
        <v>0.5</v>
      </c>
      <c r="T79" s="98">
        <f>VLOOKUP($C79,'HGR '!$C$3:$Z$80,23,0)</f>
        <v>0</v>
      </c>
      <c r="U79" s="141">
        <f>VLOOKUP($C79,อัตราการครองเตียง!$C$2:$M$897,10,0)</f>
        <v>76.612702366127024</v>
      </c>
      <c r="V79" s="53">
        <f>VLOOKUP($C79,อัตราการครองเตียง!$C$2:$M$897,11,0)</f>
        <v>0</v>
      </c>
      <c r="W79" s="120">
        <f>VLOOKUP($C79,CMI!$A$3:$U$899,7,0)</f>
        <v>0.49159999999999998</v>
      </c>
      <c r="X79" s="99">
        <f>VLOOKUP($C79,CMI!$A$3:$U$899,21,0)</f>
        <v>0</v>
      </c>
      <c r="Y79" s="100" t="str">
        <f>VLOOKUP($C79,Risk2561Q4!$D$3:$AB$80,25,0)</f>
        <v>B-</v>
      </c>
      <c r="Z79" s="53">
        <f>VLOOKUP($C79,Risk2561Q4!$D$3:$AE$80,28,0)</f>
        <v>1</v>
      </c>
      <c r="AA79" s="101">
        <f>VLOOKUP($C79,Point!$C$2:$F$900,4,0)</f>
        <v>1</v>
      </c>
      <c r="AB79" s="162">
        <f t="shared" si="1"/>
        <v>4.5</v>
      </c>
      <c r="AC79" s="163" t="s">
        <v>3860</v>
      </c>
    </row>
    <row r="80" spans="1:29" x14ac:dyDescent="0.4">
      <c r="A80" s="4">
        <v>12</v>
      </c>
      <c r="B80" s="44" t="s">
        <v>1937</v>
      </c>
      <c r="C80" s="89">
        <v>11404</v>
      </c>
      <c r="D80" s="55" t="s">
        <v>1941</v>
      </c>
      <c r="E80" s="4" t="s">
        <v>953</v>
      </c>
      <c r="F80" s="32" t="s">
        <v>959</v>
      </c>
      <c r="G80" s="33">
        <v>23916</v>
      </c>
      <c r="H80" s="31">
        <v>-2994802.05</v>
      </c>
      <c r="I80" s="31">
        <v>-9133979.2400000002</v>
      </c>
      <c r="J80" s="31">
        <v>3941477.84</v>
      </c>
      <c r="K80" s="31">
        <v>-498140.85</v>
      </c>
      <c r="L80" s="108">
        <v>7</v>
      </c>
      <c r="M80" s="206" t="str">
        <f>VLOOKUP($C80,Planfin!$C$3:$Q$80,14,0)</f>
        <v>1.0</v>
      </c>
      <c r="N80" s="206" t="str">
        <f>VLOOKUP($C80,Planfin!$C$3:$Q$80,15,0)</f>
        <v>1.0</v>
      </c>
      <c r="O80" s="98" t="str">
        <f>VLOOKUP(ผลตารางคะแนน!C80,UnitCost!C77:S972,17,0)</f>
        <v>1.0</v>
      </c>
      <c r="P80" s="98" t="str">
        <f>VLOOKUP(ผลตารางคะแนน!$C80,UnitCost!$C$3:$T$80,18,0)</f>
        <v>1.0</v>
      </c>
      <c r="Q80" s="98">
        <f>VLOOKUP($C80,'HGR '!$C$3:$Z$80,21,0)</f>
        <v>0</v>
      </c>
      <c r="R80" s="98">
        <f>VLOOKUP($C80,'HGR '!$C$3:$Z$80,22,0)</f>
        <v>0.5</v>
      </c>
      <c r="S80" s="98">
        <f>VLOOKUP($C80,'HGR '!$C$3:$Z$80,24,0)</f>
        <v>0</v>
      </c>
      <c r="T80" s="98">
        <f>VLOOKUP($C80,'HGR '!$C$3:$Z$80,23,0)</f>
        <v>0</v>
      </c>
      <c r="U80" s="141">
        <f>VLOOKUP($C80,อัตราการครองเตียง!$C$2:$M$897,10,0)</f>
        <v>73.955998339559983</v>
      </c>
      <c r="V80" s="53">
        <f>VLOOKUP($C80,อัตราการครองเตียง!$C$2:$M$897,11,0)</f>
        <v>0</v>
      </c>
      <c r="W80" s="120">
        <f>VLOOKUP($C80,CMI!$A$3:$U$899,7,0)</f>
        <v>0.53490000000000004</v>
      </c>
      <c r="X80" s="99">
        <f>VLOOKUP($C80,CMI!$A$3:$U$899,21,0)</f>
        <v>0</v>
      </c>
      <c r="Y80" s="100" t="str">
        <f>VLOOKUP($C80,Risk2561Q4!$D$3:$AB$80,25,0)</f>
        <v>B-</v>
      </c>
      <c r="Z80" s="53">
        <f>VLOOKUP($C80,Risk2561Q4!$D$3:$AE$80,28,0)</f>
        <v>1</v>
      </c>
      <c r="AA80" s="101">
        <f>VLOOKUP($C80,Point!$C$2:$F$900,4,0)</f>
        <v>1</v>
      </c>
      <c r="AB80" s="162">
        <f t="shared" si="1"/>
        <v>6.5</v>
      </c>
      <c r="AC80" s="246" t="s">
        <v>3851</v>
      </c>
    </row>
    <row r="81" spans="1:29" x14ac:dyDescent="0.4">
      <c r="A81" s="4">
        <v>12</v>
      </c>
      <c r="B81" s="44" t="s">
        <v>1937</v>
      </c>
      <c r="C81" s="89">
        <v>11405</v>
      </c>
      <c r="D81" s="55" t="s">
        <v>1942</v>
      </c>
      <c r="E81" s="4" t="s">
        <v>953</v>
      </c>
      <c r="F81" s="32" t="s">
        <v>3831</v>
      </c>
      <c r="G81" s="33">
        <v>57457</v>
      </c>
      <c r="H81" s="31">
        <v>13327221.51</v>
      </c>
      <c r="I81" s="31">
        <v>-3534152.01</v>
      </c>
      <c r="J81" s="31">
        <v>4675065.58</v>
      </c>
      <c r="K81" s="31">
        <v>4724615.79</v>
      </c>
      <c r="L81" s="107">
        <v>0</v>
      </c>
      <c r="M81" s="206" t="str">
        <f>VLOOKUP($C81,Planfin!$C$3:$Q$80,14,0)</f>
        <v>0</v>
      </c>
      <c r="N81" s="206" t="str">
        <f>VLOOKUP($C81,Planfin!$C$3:$Q$80,15,0)</f>
        <v>1.0</v>
      </c>
      <c r="O81" s="98" t="str">
        <f>VLOOKUP(ผลตารางคะแนน!C81,UnitCost!C78:S973,17,0)</f>
        <v>1.0</v>
      </c>
      <c r="P81" s="98" t="str">
        <f>VLOOKUP(ผลตารางคะแนน!$C81,UnitCost!$C$3:$T$80,18,0)</f>
        <v>1.0</v>
      </c>
      <c r="Q81" s="98">
        <f>VLOOKUP($C81,'HGR '!$C$3:$Z$80,21,0)</f>
        <v>0</v>
      </c>
      <c r="R81" s="98">
        <f>VLOOKUP($C81,'HGR '!$C$3:$Z$80,22,0)</f>
        <v>0</v>
      </c>
      <c r="S81" s="98">
        <f>VLOOKUP($C81,'HGR '!$C$3:$Z$80,24,0)</f>
        <v>0.5</v>
      </c>
      <c r="T81" s="98">
        <f>VLOOKUP($C81,'HGR '!$C$3:$Z$80,23,0)</f>
        <v>0</v>
      </c>
      <c r="U81" s="141">
        <f>VLOOKUP($C81,อัตราการครองเตียง!$C$2:$M$897,10,0)</f>
        <v>105.3750815394651</v>
      </c>
      <c r="V81" s="53">
        <f>VLOOKUP($C81,อัตราการครองเตียง!$C$2:$M$897,11,0)</f>
        <v>1</v>
      </c>
      <c r="W81" s="120">
        <f>VLOOKUP($C81,CMI!$A$3:$U$899,7,0)</f>
        <v>0.58079999999999998</v>
      </c>
      <c r="X81" s="99">
        <f>VLOOKUP($C81,CMI!$A$3:$U$899,21,0)</f>
        <v>0</v>
      </c>
      <c r="Y81" s="100" t="str">
        <f>VLOOKUP($C81,Risk2561Q4!$D$3:$AB$80,25,0)</f>
        <v>B-</v>
      </c>
      <c r="Z81" s="53">
        <f>VLOOKUP($C81,Risk2561Q4!$D$3:$AE$80,28,0)</f>
        <v>1</v>
      </c>
      <c r="AA81" s="101">
        <f>VLOOKUP($C81,Point!$C$2:$F$900,4,0)</f>
        <v>1</v>
      </c>
      <c r="AB81" s="162">
        <f t="shared" si="1"/>
        <v>6.5</v>
      </c>
      <c r="AC81" s="246" t="s">
        <v>3851</v>
      </c>
    </row>
    <row r="82" spans="1:29" x14ac:dyDescent="0.4">
      <c r="A82" s="4">
        <v>12</v>
      </c>
      <c r="B82" s="44" t="s">
        <v>1937</v>
      </c>
      <c r="C82" s="89">
        <v>11406</v>
      </c>
      <c r="D82" s="55" t="s">
        <v>1943</v>
      </c>
      <c r="E82" s="4" t="s">
        <v>953</v>
      </c>
      <c r="F82" s="32" t="s">
        <v>959</v>
      </c>
      <c r="G82" s="33">
        <v>19746</v>
      </c>
      <c r="H82" s="31">
        <v>3457709.46</v>
      </c>
      <c r="I82" s="31">
        <v>-1515904.81</v>
      </c>
      <c r="J82" s="31">
        <v>1649953.26</v>
      </c>
      <c r="K82" s="31">
        <v>-765447.05</v>
      </c>
      <c r="L82" s="107">
        <v>2</v>
      </c>
      <c r="M82" s="206" t="str">
        <f>VLOOKUP($C82,Planfin!$C$3:$Q$80,14,0)</f>
        <v>1.0</v>
      </c>
      <c r="N82" s="206" t="str">
        <f>VLOOKUP($C82,Planfin!$C$3:$Q$80,15,0)</f>
        <v>1.0</v>
      </c>
      <c r="O82" s="98" t="str">
        <f>VLOOKUP(ผลตารางคะแนน!C82,UnitCost!C79:S974,17,0)</f>
        <v>0</v>
      </c>
      <c r="P82" s="98" t="str">
        <f>VLOOKUP(ผลตารางคะแนน!$C82,UnitCost!$C$3:$T$80,18,0)</f>
        <v>1.0</v>
      </c>
      <c r="Q82" s="98">
        <f>VLOOKUP($C82,'HGR '!$C$3:$Z$80,21,0)</f>
        <v>0</v>
      </c>
      <c r="R82" s="98">
        <f>VLOOKUP($C82,'HGR '!$C$3:$Z$80,22,0)</f>
        <v>0.5</v>
      </c>
      <c r="S82" s="98">
        <f>VLOOKUP($C82,'HGR '!$C$3:$Z$80,24,0)</f>
        <v>0.5</v>
      </c>
      <c r="T82" s="98">
        <f>VLOOKUP($C82,'HGR '!$C$3:$Z$80,23,0)</f>
        <v>0</v>
      </c>
      <c r="U82" s="141">
        <f>VLOOKUP($C82,อัตราการครองเตียง!$C$2:$M$897,10,0)</f>
        <v>69.726027397260268</v>
      </c>
      <c r="V82" s="53">
        <f>VLOOKUP($C82,อัตราการครองเตียง!$C$2:$M$897,11,0)</f>
        <v>0</v>
      </c>
      <c r="W82" s="120">
        <f>VLOOKUP($C82,CMI!$A$3:$U$899,7,0)</f>
        <v>0.40060000000000001</v>
      </c>
      <c r="X82" s="99">
        <f>VLOOKUP($C82,CMI!$A$3:$U$899,21,0)</f>
        <v>0</v>
      </c>
      <c r="Y82" s="100" t="str">
        <f>VLOOKUP($C82,Risk2561Q4!$D$3:$AB$80,25,0)</f>
        <v>C-</v>
      </c>
      <c r="Z82" s="53">
        <f>VLOOKUP($C82,Risk2561Q4!$D$3:$AE$80,28,0)</f>
        <v>0</v>
      </c>
      <c r="AA82" s="101">
        <f>VLOOKUP($C82,Point!$C$2:$F$900,4,0)</f>
        <v>1</v>
      </c>
      <c r="AB82" s="162">
        <f t="shared" si="1"/>
        <v>5</v>
      </c>
      <c r="AC82" s="245" t="s">
        <v>3863</v>
      </c>
    </row>
    <row r="83" spans="1:29" x14ac:dyDescent="0.4">
      <c r="A83" s="4">
        <v>12</v>
      </c>
      <c r="B83" s="44" t="s">
        <v>1937</v>
      </c>
      <c r="C83" s="89">
        <v>28786</v>
      </c>
      <c r="D83" s="55" t="s">
        <v>1944</v>
      </c>
      <c r="E83" s="4" t="s">
        <v>953</v>
      </c>
      <c r="F83" s="32" t="s">
        <v>3834</v>
      </c>
      <c r="G83" s="33">
        <v>14981</v>
      </c>
      <c r="H83" s="31">
        <v>-4978710.87</v>
      </c>
      <c r="I83" s="31">
        <v>-10929270.449999999</v>
      </c>
      <c r="J83" s="31">
        <v>3400839.22</v>
      </c>
      <c r="K83" s="31">
        <v>-738503.28</v>
      </c>
      <c r="L83" s="108">
        <v>7</v>
      </c>
      <c r="M83" s="206" t="str">
        <f>VLOOKUP($C83,Planfin!$C$3:$Q$80,14,0)</f>
        <v>1.0</v>
      </c>
      <c r="N83" s="206" t="str">
        <f>VLOOKUP($C83,Planfin!$C$3:$Q$80,15,0)</f>
        <v>1.0</v>
      </c>
      <c r="O83" s="98" t="str">
        <f>VLOOKUP(ผลตารางคะแนน!C83,UnitCost!C80:S975,17,0)</f>
        <v>1.0</v>
      </c>
      <c r="P83" s="98" t="str">
        <f>VLOOKUP(ผลตารางคะแนน!$C83,UnitCost!$C$3:$T$80,18,0)</f>
        <v>0</v>
      </c>
      <c r="Q83" s="98">
        <f>VLOOKUP($C83,'HGR '!$C$3:$Z$80,21,0)</f>
        <v>0</v>
      </c>
      <c r="R83" s="98">
        <f>VLOOKUP($C83,'HGR '!$C$3:$Z$80,22,0)</f>
        <v>0</v>
      </c>
      <c r="S83" s="98">
        <f>VLOOKUP($C83,'HGR '!$C$3:$Z$80,24,0)</f>
        <v>0</v>
      </c>
      <c r="T83" s="98">
        <f>VLOOKUP($C83,'HGR '!$C$3:$Z$80,23,0)</f>
        <v>0</v>
      </c>
      <c r="U83" s="141">
        <f>VLOOKUP($C83,อัตราการครองเตียง!$C$2:$M$897,10,0)</f>
        <v>44.630136986301373</v>
      </c>
      <c r="V83" s="53">
        <f>VLOOKUP($C83,อัตราการครองเตียง!$C$2:$M$897,11,0)</f>
        <v>0</v>
      </c>
      <c r="W83" s="120">
        <f>VLOOKUP($C83,CMI!$A$3:$U$899,7,0)</f>
        <v>0.4128</v>
      </c>
      <c r="X83" s="99">
        <f>VLOOKUP($C83,CMI!$A$3:$U$899,21,0)</f>
        <v>0</v>
      </c>
      <c r="Y83" s="100" t="str">
        <f>VLOOKUP($C83,Risk2561Q4!$D$3:$AB$80,25,0)</f>
        <v>C-</v>
      </c>
      <c r="Z83" s="53">
        <f>VLOOKUP($C83,Risk2561Q4!$D$3:$AE$80,28,0)</f>
        <v>0</v>
      </c>
      <c r="AA83" s="101">
        <f>VLOOKUP($C83,Point!$C$2:$F$900,4,0)</f>
        <v>1</v>
      </c>
      <c r="AB83" s="162">
        <f t="shared" si="1"/>
        <v>4</v>
      </c>
      <c r="AC83" s="163" t="s">
        <v>3860</v>
      </c>
    </row>
    <row r="86" spans="1:29" x14ac:dyDescent="0.4">
      <c r="Q86" s="54"/>
      <c r="AB86" s="9" t="s">
        <v>3976</v>
      </c>
    </row>
  </sheetData>
  <sheetProtection selectLockedCells="1" selectUnlockedCells="1"/>
  <autoFilter ref="A5:AC83"/>
  <mergeCells count="24">
    <mergeCell ref="U2:V2"/>
    <mergeCell ref="K4:K5"/>
    <mergeCell ref="L4:L5"/>
    <mergeCell ref="W2:X2"/>
    <mergeCell ref="Y2:Z2"/>
    <mergeCell ref="A3:A5"/>
    <mergeCell ref="B3:B5"/>
    <mergeCell ref="C3:C5"/>
    <mergeCell ref="D3:D5"/>
    <mergeCell ref="E3:E5"/>
    <mergeCell ref="F3:F5"/>
    <mergeCell ref="I4:I5"/>
    <mergeCell ref="G3:G5"/>
    <mergeCell ref="H4:H5"/>
    <mergeCell ref="J4:J5"/>
    <mergeCell ref="H3:L3"/>
    <mergeCell ref="AB3:AB5"/>
    <mergeCell ref="W4:X4"/>
    <mergeCell ref="M3:Z3"/>
    <mergeCell ref="M4:N4"/>
    <mergeCell ref="O4:P4"/>
    <mergeCell ref="Y4:Z4"/>
    <mergeCell ref="AA4:AA5"/>
    <mergeCell ref="U4:V4"/>
  </mergeCells>
  <pageMargins left="0.17" right="0.09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59999389629810485"/>
  </sheetPr>
  <dimension ref="A1:AO86"/>
  <sheetViews>
    <sheetView zoomScale="70" zoomScaleNormal="70" workbookViewId="0">
      <pane xSplit="4" ySplit="2" topLeftCell="E3" activePane="bottomRight" state="frozen"/>
      <selection pane="topRight" activeCell="E1" sqref="E1"/>
      <selection pane="bottomLeft" activeCell="A4" sqref="A4"/>
      <selection pane="bottomRight" activeCell="J59" sqref="J59"/>
    </sheetView>
  </sheetViews>
  <sheetFormatPr defaultColWidth="9" defaultRowHeight="21" x14ac:dyDescent="0.4"/>
  <cols>
    <col min="1" max="1" width="5" style="226" customWidth="1"/>
    <col min="2" max="2" width="4.296875" style="3" customWidth="1"/>
    <col min="3" max="3" width="12.8984375" style="3" customWidth="1"/>
    <col min="4" max="4" width="7.09765625" style="3" customWidth="1"/>
    <col min="5" max="5" width="22.3984375" style="3" customWidth="1"/>
    <col min="6" max="6" width="5.69921875" style="3" customWidth="1"/>
    <col min="7" max="7" width="5.19921875" style="3" hidden="1" customWidth="1"/>
    <col min="8" max="8" width="21.296875" style="3" hidden="1" customWidth="1"/>
    <col min="9" max="9" width="6.296875" style="3" customWidth="1"/>
    <col min="10" max="10" width="6.19921875" style="3" customWidth="1"/>
    <col min="11" max="11" width="5.8984375" style="3" customWidth="1"/>
    <col min="12" max="12" width="16.09765625" style="263" customWidth="1"/>
    <col min="13" max="13" width="16.19921875" style="3" customWidth="1"/>
    <col min="14" max="14" width="4.796875" style="3" customWidth="1"/>
    <col min="15" max="15" width="4.09765625" style="3" customWidth="1"/>
    <col min="16" max="16" width="6.09765625" style="3" customWidth="1"/>
    <col min="17" max="17" width="7.796875" style="3" hidden="1" customWidth="1"/>
    <col min="18" max="18" width="4" style="3" customWidth="1"/>
    <col min="19" max="19" width="16.19921875" style="3" customWidth="1"/>
    <col min="20" max="20" width="16.19921875" style="21" customWidth="1"/>
    <col min="21" max="29" width="4.3984375" style="21" customWidth="1"/>
    <col min="30" max="30" width="8.5" style="106" customWidth="1"/>
    <col min="31" max="31" width="12.796875" style="106" customWidth="1"/>
    <col min="32" max="32" width="2.296875" style="21" customWidth="1"/>
    <col min="33" max="36" width="5.8984375" style="21" hidden="1" customWidth="1"/>
    <col min="37" max="41" width="7.296875" style="21" hidden="1" customWidth="1"/>
    <col min="42" max="42" width="9" style="21" customWidth="1"/>
    <col min="43" max="16384" width="9" style="21"/>
  </cols>
  <sheetData>
    <row r="1" spans="1:41" ht="18.75" customHeight="1" x14ac:dyDescent="0.4">
      <c r="C1" s="56" t="s">
        <v>3835</v>
      </c>
      <c r="O1" s="57" t="s">
        <v>3836</v>
      </c>
      <c r="P1" s="58">
        <v>12</v>
      </c>
      <c r="U1" s="59" t="s">
        <v>4014</v>
      </c>
      <c r="V1" s="59"/>
      <c r="W1" s="59"/>
      <c r="X1" s="59"/>
      <c r="Y1" s="59"/>
      <c r="Z1" s="59"/>
      <c r="AA1" s="59"/>
      <c r="AB1" s="59"/>
      <c r="AC1" s="59"/>
      <c r="AG1" s="60" t="s">
        <v>28</v>
      </c>
      <c r="AH1" s="60"/>
      <c r="AI1" s="60" t="s">
        <v>29</v>
      </c>
      <c r="AJ1" s="60"/>
      <c r="AK1" s="61" t="s">
        <v>30</v>
      </c>
      <c r="AL1" s="61" t="s">
        <v>31</v>
      </c>
      <c r="AM1" s="61" t="s">
        <v>32</v>
      </c>
      <c r="AN1" s="61" t="s">
        <v>33</v>
      </c>
      <c r="AO1" s="61" t="s">
        <v>34</v>
      </c>
    </row>
    <row r="2" spans="1:41" s="10" customFormat="1" ht="205.8" customHeight="1" x14ac:dyDescent="0.25">
      <c r="A2" s="250" t="s">
        <v>940</v>
      </c>
      <c r="B2" s="251" t="s">
        <v>941</v>
      </c>
      <c r="C2" s="251" t="s">
        <v>1</v>
      </c>
      <c r="D2" s="251" t="s">
        <v>2</v>
      </c>
      <c r="E2" s="251" t="s">
        <v>942</v>
      </c>
      <c r="F2" s="251" t="s">
        <v>15</v>
      </c>
      <c r="G2" s="251" t="s">
        <v>16</v>
      </c>
      <c r="H2" s="251" t="s">
        <v>17</v>
      </c>
      <c r="I2" s="251" t="s">
        <v>18</v>
      </c>
      <c r="J2" s="251" t="s">
        <v>19</v>
      </c>
      <c r="K2" s="251" t="s">
        <v>20</v>
      </c>
      <c r="L2" s="264" t="s">
        <v>6</v>
      </c>
      <c r="M2" s="251" t="s">
        <v>21</v>
      </c>
      <c r="N2" s="252" t="s">
        <v>22</v>
      </c>
      <c r="O2" s="252" t="s">
        <v>23</v>
      </c>
      <c r="P2" s="252" t="s">
        <v>24</v>
      </c>
      <c r="Q2" s="5" t="s">
        <v>25</v>
      </c>
      <c r="R2" s="249" t="s">
        <v>26</v>
      </c>
      <c r="S2" s="253" t="s">
        <v>7</v>
      </c>
      <c r="T2" s="251" t="s">
        <v>27</v>
      </c>
      <c r="U2" s="6" t="s">
        <v>4021</v>
      </c>
      <c r="V2" s="6" t="s">
        <v>4019</v>
      </c>
      <c r="W2" s="6" t="s">
        <v>4018</v>
      </c>
      <c r="X2" s="6" t="s">
        <v>31</v>
      </c>
      <c r="Y2" s="6" t="s">
        <v>32</v>
      </c>
      <c r="Z2" s="6" t="s">
        <v>33</v>
      </c>
      <c r="AA2" s="6" t="s">
        <v>4020</v>
      </c>
      <c r="AB2" s="7" t="s">
        <v>35</v>
      </c>
      <c r="AC2" s="8" t="s">
        <v>36</v>
      </c>
      <c r="AD2" s="248" t="s">
        <v>4016</v>
      </c>
      <c r="AE2" s="247" t="s">
        <v>4015</v>
      </c>
      <c r="AG2" s="62" t="s">
        <v>3837</v>
      </c>
      <c r="AH2" s="63" t="s">
        <v>3838</v>
      </c>
      <c r="AI2" s="62" t="s">
        <v>3837</v>
      </c>
      <c r="AJ2" s="63" t="s">
        <v>3838</v>
      </c>
      <c r="AK2" s="64" t="s">
        <v>3839</v>
      </c>
      <c r="AL2" s="62" t="s">
        <v>3840</v>
      </c>
      <c r="AM2" s="62" t="s">
        <v>3840</v>
      </c>
      <c r="AN2" s="62" t="s">
        <v>3840</v>
      </c>
      <c r="AO2" s="62" t="s">
        <v>3840</v>
      </c>
    </row>
    <row r="3" spans="1:41" x14ac:dyDescent="0.4">
      <c r="A3" s="227">
        <v>819</v>
      </c>
      <c r="B3" s="12">
        <v>12</v>
      </c>
      <c r="C3" s="12" t="s">
        <v>1860</v>
      </c>
      <c r="D3" s="88">
        <v>10683</v>
      </c>
      <c r="E3" s="12" t="s">
        <v>1861</v>
      </c>
      <c r="F3" s="12" t="s">
        <v>949</v>
      </c>
      <c r="G3" s="11" t="s">
        <v>3913</v>
      </c>
      <c r="H3" s="13" t="s">
        <v>984</v>
      </c>
      <c r="I3" s="14">
        <v>3.09</v>
      </c>
      <c r="J3" s="14">
        <v>2.9</v>
      </c>
      <c r="K3" s="14">
        <v>1.52</v>
      </c>
      <c r="L3" s="265">
        <v>395437292.50999999</v>
      </c>
      <c r="M3" s="16">
        <v>221713474.88</v>
      </c>
      <c r="N3" s="11">
        <v>0</v>
      </c>
      <c r="O3" s="11">
        <v>0</v>
      </c>
      <c r="P3" s="11">
        <v>0</v>
      </c>
      <c r="Q3" s="17" t="s">
        <v>3847</v>
      </c>
      <c r="R3" s="11">
        <v>0</v>
      </c>
      <c r="S3" s="66">
        <v>126925932.65000001</v>
      </c>
      <c r="T3" s="15">
        <v>98453895.909999996</v>
      </c>
      <c r="U3" s="19">
        <v>0</v>
      </c>
      <c r="V3" s="19">
        <v>1</v>
      </c>
      <c r="W3" s="19">
        <v>1</v>
      </c>
      <c r="X3" s="19">
        <v>1</v>
      </c>
      <c r="Y3" s="19">
        <v>1</v>
      </c>
      <c r="Z3" s="19">
        <v>0</v>
      </c>
      <c r="AA3" s="19">
        <v>1</v>
      </c>
      <c r="AB3" s="20" t="s">
        <v>3848</v>
      </c>
      <c r="AC3" s="20" t="s">
        <v>3849</v>
      </c>
      <c r="AD3" s="106">
        <f t="shared" ref="AD3:AD17" si="0">COUNTIF(U3:AA3,"1")</f>
        <v>5</v>
      </c>
      <c r="AE3" s="106">
        <f t="shared" ref="AE3:AE17" si="1">IF(AD3&gt;=4,1,0)</f>
        <v>1</v>
      </c>
      <c r="AG3" s="67">
        <v>-3.06</v>
      </c>
      <c r="AH3" s="67">
        <v>-0.42722222222222228</v>
      </c>
      <c r="AI3" s="67">
        <v>15.42</v>
      </c>
      <c r="AJ3" s="67">
        <v>8.0077777777777772</v>
      </c>
      <c r="AK3" s="67">
        <v>47.47</v>
      </c>
      <c r="AL3" s="67">
        <v>58.32</v>
      </c>
      <c r="AM3" s="67">
        <v>51.46</v>
      </c>
      <c r="AN3" s="67">
        <v>142.15</v>
      </c>
      <c r="AO3" s="67">
        <v>19.84</v>
      </c>
    </row>
    <row r="4" spans="1:41" x14ac:dyDescent="0.4">
      <c r="A4" s="227">
        <v>820</v>
      </c>
      <c r="B4" s="12">
        <v>12</v>
      </c>
      <c r="C4" s="12" t="s">
        <v>1860</v>
      </c>
      <c r="D4" s="88">
        <v>11407</v>
      </c>
      <c r="E4" s="12" t="s">
        <v>1862</v>
      </c>
      <c r="F4" s="12" t="s">
        <v>953</v>
      </c>
      <c r="G4" s="11" t="s">
        <v>3856</v>
      </c>
      <c r="H4" s="13" t="s">
        <v>968</v>
      </c>
      <c r="I4" s="14">
        <v>2.8</v>
      </c>
      <c r="J4" s="14">
        <v>2.67</v>
      </c>
      <c r="K4" s="14">
        <v>2.0499999999999998</v>
      </c>
      <c r="L4" s="265">
        <v>35860756.130000003</v>
      </c>
      <c r="M4" s="16">
        <v>-1503080.85</v>
      </c>
      <c r="N4" s="11">
        <v>0</v>
      </c>
      <c r="O4" s="11">
        <v>1</v>
      </c>
      <c r="P4" s="11">
        <v>0</v>
      </c>
      <c r="Q4" s="17">
        <v>286.2</v>
      </c>
      <c r="R4" s="11">
        <v>1</v>
      </c>
      <c r="S4" s="66">
        <v>2727850.03</v>
      </c>
      <c r="T4" s="15">
        <v>20184621.379999999</v>
      </c>
      <c r="U4" s="19">
        <v>0</v>
      </c>
      <c r="V4" s="19">
        <v>0</v>
      </c>
      <c r="W4" s="19">
        <v>1</v>
      </c>
      <c r="X4" s="19">
        <v>1</v>
      </c>
      <c r="Y4" s="19">
        <v>1</v>
      </c>
      <c r="Z4" s="19">
        <v>0</v>
      </c>
      <c r="AA4" s="19">
        <v>1</v>
      </c>
      <c r="AB4" s="20" t="s">
        <v>3850</v>
      </c>
      <c r="AC4" s="20" t="s">
        <v>3854</v>
      </c>
      <c r="AD4" s="106">
        <f t="shared" si="0"/>
        <v>4</v>
      </c>
      <c r="AE4" s="106">
        <f t="shared" si="1"/>
        <v>1</v>
      </c>
      <c r="AG4" s="67">
        <v>-3.73</v>
      </c>
      <c r="AH4" s="67">
        <v>-3.1151960784313713</v>
      </c>
      <c r="AI4" s="67">
        <v>-1.2</v>
      </c>
      <c r="AJ4" s="67">
        <v>3.2665686274509809</v>
      </c>
      <c r="AK4" s="67">
        <v>85.4</v>
      </c>
      <c r="AL4" s="67">
        <v>29.57</v>
      </c>
      <c r="AM4" s="67">
        <v>59.98</v>
      </c>
      <c r="AN4" s="67">
        <v>174.92</v>
      </c>
      <c r="AO4" s="67">
        <v>31.26</v>
      </c>
    </row>
    <row r="5" spans="1:41" x14ac:dyDescent="0.4">
      <c r="A5" s="227">
        <v>821</v>
      </c>
      <c r="B5" s="12">
        <v>12</v>
      </c>
      <c r="C5" s="12" t="s">
        <v>1860</v>
      </c>
      <c r="D5" s="88">
        <v>11408</v>
      </c>
      <c r="E5" s="12" t="s">
        <v>1863</v>
      </c>
      <c r="F5" s="12" t="s">
        <v>953</v>
      </c>
      <c r="G5" s="11" t="s">
        <v>3856</v>
      </c>
      <c r="H5" s="13" t="s">
        <v>955</v>
      </c>
      <c r="I5" s="14">
        <v>1</v>
      </c>
      <c r="J5" s="14">
        <v>0.94</v>
      </c>
      <c r="K5" s="14">
        <v>0.63</v>
      </c>
      <c r="L5" s="265">
        <v>121343.72</v>
      </c>
      <c r="M5" s="16">
        <v>1073900.74</v>
      </c>
      <c r="N5" s="11">
        <v>3</v>
      </c>
      <c r="O5" s="11">
        <v>0</v>
      </c>
      <c r="P5" s="11">
        <v>0</v>
      </c>
      <c r="Q5" s="17" t="s">
        <v>3847</v>
      </c>
      <c r="R5" s="11">
        <v>3</v>
      </c>
      <c r="S5" s="66">
        <v>3738379.5</v>
      </c>
      <c r="T5" s="15">
        <v>-15472177.1</v>
      </c>
      <c r="U5" s="19">
        <v>0</v>
      </c>
      <c r="V5" s="19">
        <v>0</v>
      </c>
      <c r="W5" s="19">
        <v>0</v>
      </c>
      <c r="X5" s="19">
        <v>1</v>
      </c>
      <c r="Y5" s="19">
        <v>0</v>
      </c>
      <c r="Z5" s="19">
        <v>0</v>
      </c>
      <c r="AA5" s="19">
        <v>1</v>
      </c>
      <c r="AB5" s="20" t="s">
        <v>3857</v>
      </c>
      <c r="AC5" s="20" t="s">
        <v>3893</v>
      </c>
      <c r="AD5" s="106">
        <f t="shared" si="0"/>
        <v>2</v>
      </c>
      <c r="AE5" s="106">
        <f t="shared" si="1"/>
        <v>0</v>
      </c>
      <c r="AG5" s="67">
        <v>-6.03</v>
      </c>
      <c r="AH5" s="67">
        <v>-5.5007843137254904</v>
      </c>
      <c r="AI5" s="67">
        <v>0.92</v>
      </c>
      <c r="AJ5" s="67">
        <v>2.7552941176470589</v>
      </c>
      <c r="AK5" s="67">
        <v>208.77</v>
      </c>
      <c r="AL5" s="67">
        <v>41.53</v>
      </c>
      <c r="AM5" s="67">
        <v>90.23</v>
      </c>
      <c r="AN5" s="67">
        <v>110.23</v>
      </c>
      <c r="AO5" s="67">
        <v>31.17</v>
      </c>
    </row>
    <row r="6" spans="1:41" x14ac:dyDescent="0.4">
      <c r="A6" s="227">
        <v>822</v>
      </c>
      <c r="B6" s="12">
        <v>12</v>
      </c>
      <c r="C6" s="12" t="s">
        <v>1860</v>
      </c>
      <c r="D6" s="88">
        <v>11409</v>
      </c>
      <c r="E6" s="12" t="s">
        <v>1864</v>
      </c>
      <c r="F6" s="12" t="s">
        <v>953</v>
      </c>
      <c r="G6" s="11" t="s">
        <v>3853</v>
      </c>
      <c r="H6" s="13" t="s">
        <v>968</v>
      </c>
      <c r="I6" s="14">
        <v>1.29</v>
      </c>
      <c r="J6" s="14">
        <v>1.1200000000000001</v>
      </c>
      <c r="K6" s="14">
        <v>0.96</v>
      </c>
      <c r="L6" s="265">
        <v>7671571.9500000002</v>
      </c>
      <c r="M6" s="16">
        <v>-4106751.48</v>
      </c>
      <c r="N6" s="11">
        <v>1</v>
      </c>
      <c r="O6" s="11">
        <v>1</v>
      </c>
      <c r="P6" s="11">
        <v>0</v>
      </c>
      <c r="Q6" s="17">
        <v>22.4</v>
      </c>
      <c r="R6" s="11">
        <v>2</v>
      </c>
      <c r="S6" s="66">
        <v>-3498089.37</v>
      </c>
      <c r="T6" s="15">
        <v>-1599902.09</v>
      </c>
      <c r="U6" s="19">
        <v>0</v>
      </c>
      <c r="V6" s="19">
        <v>0</v>
      </c>
      <c r="W6" s="19">
        <v>0</v>
      </c>
      <c r="X6" s="19">
        <v>1</v>
      </c>
      <c r="Y6" s="19">
        <v>1</v>
      </c>
      <c r="Z6" s="19">
        <v>0</v>
      </c>
      <c r="AA6" s="19">
        <v>0</v>
      </c>
      <c r="AB6" s="20" t="s">
        <v>3857</v>
      </c>
      <c r="AC6" s="20" t="s">
        <v>3867</v>
      </c>
      <c r="AD6" s="106">
        <f t="shared" si="0"/>
        <v>2</v>
      </c>
      <c r="AE6" s="106">
        <f t="shared" si="1"/>
        <v>0</v>
      </c>
      <c r="AG6" s="67">
        <v>-7.26</v>
      </c>
      <c r="AH6" s="67">
        <v>-3.1151960784313713</v>
      </c>
      <c r="AI6" s="67">
        <v>-6.46</v>
      </c>
      <c r="AJ6" s="67">
        <v>3.2665686274509809</v>
      </c>
      <c r="AK6" s="67">
        <v>156.63</v>
      </c>
      <c r="AL6" s="67">
        <v>16.95</v>
      </c>
      <c r="AM6" s="67">
        <v>43.65</v>
      </c>
      <c r="AN6" s="67">
        <v>130.09</v>
      </c>
      <c r="AO6" s="67">
        <v>60.35</v>
      </c>
    </row>
    <row r="7" spans="1:41" x14ac:dyDescent="0.4">
      <c r="A7" s="227">
        <v>823</v>
      </c>
      <c r="B7" s="12">
        <v>12</v>
      </c>
      <c r="C7" s="12" t="s">
        <v>1860</v>
      </c>
      <c r="D7" s="88">
        <v>11410</v>
      </c>
      <c r="E7" s="12" t="s">
        <v>1865</v>
      </c>
      <c r="F7" s="12" t="s">
        <v>953</v>
      </c>
      <c r="G7" s="11" t="s">
        <v>3856</v>
      </c>
      <c r="H7" s="13" t="s">
        <v>964</v>
      </c>
      <c r="I7" s="14">
        <v>1.03</v>
      </c>
      <c r="J7" s="14">
        <v>0.9</v>
      </c>
      <c r="K7" s="14">
        <v>0.62</v>
      </c>
      <c r="L7" s="265">
        <v>734334.99</v>
      </c>
      <c r="M7" s="16">
        <v>-1779825.05</v>
      </c>
      <c r="N7" s="11">
        <v>3</v>
      </c>
      <c r="O7" s="11">
        <v>1</v>
      </c>
      <c r="P7" s="11">
        <v>1</v>
      </c>
      <c r="Q7" s="17">
        <v>4.9000000000000004</v>
      </c>
      <c r="R7" s="11">
        <v>5</v>
      </c>
      <c r="S7" s="66">
        <v>489743.22</v>
      </c>
      <c r="T7" s="15">
        <v>-9457644.1300000008</v>
      </c>
      <c r="U7" s="19">
        <v>0</v>
      </c>
      <c r="V7" s="19">
        <v>0</v>
      </c>
      <c r="W7" s="19">
        <v>0</v>
      </c>
      <c r="X7" s="19">
        <v>1</v>
      </c>
      <c r="Y7" s="19">
        <v>0</v>
      </c>
      <c r="Z7" s="19">
        <v>0</v>
      </c>
      <c r="AA7" s="19">
        <v>1</v>
      </c>
      <c r="AB7" s="20" t="s">
        <v>3857</v>
      </c>
      <c r="AC7" s="20" t="s">
        <v>3868</v>
      </c>
      <c r="AD7" s="106">
        <f t="shared" si="0"/>
        <v>2</v>
      </c>
      <c r="AE7" s="106">
        <f t="shared" si="1"/>
        <v>0</v>
      </c>
      <c r="AG7" s="67">
        <v>-4.03</v>
      </c>
      <c r="AH7" s="67">
        <v>-2.3275373134328365</v>
      </c>
      <c r="AI7" s="67">
        <v>-2.25</v>
      </c>
      <c r="AJ7" s="67">
        <v>2.2327238805970144</v>
      </c>
      <c r="AK7" s="67">
        <v>203.98</v>
      </c>
      <c r="AL7" s="67">
        <v>38.22</v>
      </c>
      <c r="AM7" s="67">
        <v>73.760000000000005</v>
      </c>
      <c r="AN7" s="67">
        <v>105.25</v>
      </c>
      <c r="AO7" s="67">
        <v>48.95</v>
      </c>
    </row>
    <row r="8" spans="1:41" x14ac:dyDescent="0.4">
      <c r="A8" s="227">
        <v>824</v>
      </c>
      <c r="B8" s="12">
        <v>12</v>
      </c>
      <c r="C8" s="12" t="s">
        <v>1860</v>
      </c>
      <c r="D8" s="88">
        <v>11411</v>
      </c>
      <c r="E8" s="12" t="s">
        <v>1866</v>
      </c>
      <c r="F8" s="12" t="s">
        <v>953</v>
      </c>
      <c r="G8" s="11" t="s">
        <v>3899</v>
      </c>
      <c r="H8" s="13" t="s">
        <v>966</v>
      </c>
      <c r="I8" s="14">
        <v>0.79</v>
      </c>
      <c r="J8" s="14">
        <v>0.71</v>
      </c>
      <c r="K8" s="14">
        <v>0.52</v>
      </c>
      <c r="L8" s="265">
        <v>-17016055.579999998</v>
      </c>
      <c r="M8" s="16">
        <v>20994013.59</v>
      </c>
      <c r="N8" s="11">
        <v>3</v>
      </c>
      <c r="O8" s="11">
        <v>1</v>
      </c>
      <c r="P8" s="11">
        <v>2</v>
      </c>
      <c r="Q8" s="17">
        <v>9.6999999999999993</v>
      </c>
      <c r="R8" s="11">
        <v>6</v>
      </c>
      <c r="S8" s="66">
        <v>29037754.579999998</v>
      </c>
      <c r="T8" s="15">
        <v>-39085329.240000002</v>
      </c>
      <c r="U8" s="19">
        <v>0</v>
      </c>
      <c r="V8" s="19">
        <v>1</v>
      </c>
      <c r="W8" s="19">
        <v>0</v>
      </c>
      <c r="X8" s="19">
        <v>1</v>
      </c>
      <c r="Y8" s="19">
        <v>1</v>
      </c>
      <c r="Z8" s="19">
        <v>0</v>
      </c>
      <c r="AA8" s="19">
        <v>1</v>
      </c>
      <c r="AB8" s="20" t="s">
        <v>3850</v>
      </c>
      <c r="AC8" s="20" t="s">
        <v>3878</v>
      </c>
      <c r="AD8" s="106">
        <f t="shared" si="0"/>
        <v>4</v>
      </c>
      <c r="AE8" s="106">
        <f t="shared" si="1"/>
        <v>1</v>
      </c>
      <c r="AG8" s="67">
        <v>-8.18</v>
      </c>
      <c r="AH8" s="67">
        <v>-4.3256097560975597</v>
      </c>
      <c r="AI8" s="67">
        <v>10.46</v>
      </c>
      <c r="AJ8" s="67">
        <v>4.4568292682926831</v>
      </c>
      <c r="AK8" s="67">
        <v>268.32</v>
      </c>
      <c r="AL8" s="67">
        <v>33.35</v>
      </c>
      <c r="AM8" s="67">
        <v>29.16</v>
      </c>
      <c r="AN8" s="67">
        <v>141.36000000000001</v>
      </c>
      <c r="AO8" s="67">
        <v>38.049999999999997</v>
      </c>
    </row>
    <row r="9" spans="1:41" x14ac:dyDescent="0.4">
      <c r="A9" s="227">
        <v>825</v>
      </c>
      <c r="B9" s="12">
        <v>12</v>
      </c>
      <c r="C9" s="12" t="s">
        <v>1860</v>
      </c>
      <c r="D9" s="88">
        <v>11412</v>
      </c>
      <c r="E9" s="12" t="s">
        <v>1867</v>
      </c>
      <c r="F9" s="12" t="s">
        <v>953</v>
      </c>
      <c r="G9" s="11" t="s">
        <v>3853</v>
      </c>
      <c r="H9" s="13" t="s">
        <v>964</v>
      </c>
      <c r="I9" s="14">
        <v>1.54</v>
      </c>
      <c r="J9" s="14">
        <v>1.37</v>
      </c>
      <c r="K9" s="14">
        <v>1.19</v>
      </c>
      <c r="L9" s="265">
        <v>13666471.640000001</v>
      </c>
      <c r="M9" s="16">
        <v>6543847.3799999999</v>
      </c>
      <c r="N9" s="11">
        <v>0</v>
      </c>
      <c r="O9" s="11">
        <v>0</v>
      </c>
      <c r="P9" s="11">
        <v>0</v>
      </c>
      <c r="Q9" s="17" t="s">
        <v>3847</v>
      </c>
      <c r="R9" s="11">
        <v>0</v>
      </c>
      <c r="S9" s="66">
        <v>7803512.79</v>
      </c>
      <c r="T9" s="15">
        <v>4547753.6500000004</v>
      </c>
      <c r="U9" s="19">
        <v>1</v>
      </c>
      <c r="V9" s="19">
        <v>1</v>
      </c>
      <c r="W9" s="19">
        <v>0</v>
      </c>
      <c r="X9" s="19">
        <v>1</v>
      </c>
      <c r="Y9" s="19">
        <v>1</v>
      </c>
      <c r="Z9" s="19">
        <v>0</v>
      </c>
      <c r="AA9" s="19">
        <v>0</v>
      </c>
      <c r="AB9" s="20" t="s">
        <v>3850</v>
      </c>
      <c r="AC9" s="20" t="s">
        <v>3870</v>
      </c>
      <c r="AD9" s="106">
        <f t="shared" si="0"/>
        <v>4</v>
      </c>
      <c r="AE9" s="106">
        <f t="shared" si="1"/>
        <v>1</v>
      </c>
      <c r="AG9" s="67">
        <v>2.5099999999999998</v>
      </c>
      <c r="AH9" s="67">
        <v>-2.3275373134328365</v>
      </c>
      <c r="AI9" s="67">
        <v>10.84</v>
      </c>
      <c r="AJ9" s="67">
        <v>2.2327238805970144</v>
      </c>
      <c r="AK9" s="67">
        <v>285.07</v>
      </c>
      <c r="AL9" s="67">
        <v>50.48</v>
      </c>
      <c r="AM9" s="67">
        <v>58.46</v>
      </c>
      <c r="AN9" s="67">
        <v>108.45</v>
      </c>
      <c r="AO9" s="67">
        <v>79.39</v>
      </c>
    </row>
    <row r="10" spans="1:41" x14ac:dyDescent="0.4">
      <c r="A10" s="227">
        <v>826</v>
      </c>
      <c r="B10" s="12">
        <v>12</v>
      </c>
      <c r="C10" s="12" t="s">
        <v>1860</v>
      </c>
      <c r="D10" s="88">
        <v>11413</v>
      </c>
      <c r="E10" s="12" t="s">
        <v>1868</v>
      </c>
      <c r="F10" s="12" t="s">
        <v>953</v>
      </c>
      <c r="G10" s="11" t="s">
        <v>3856</v>
      </c>
      <c r="H10" s="13" t="s">
        <v>964</v>
      </c>
      <c r="I10" s="14">
        <v>0.89</v>
      </c>
      <c r="J10" s="14">
        <v>0.75</v>
      </c>
      <c r="K10" s="14">
        <v>0.56999999999999995</v>
      </c>
      <c r="L10" s="265">
        <v>-4475117.9800000004</v>
      </c>
      <c r="M10" s="16">
        <v>3123152.63</v>
      </c>
      <c r="N10" s="11">
        <v>3</v>
      </c>
      <c r="O10" s="11">
        <v>1</v>
      </c>
      <c r="P10" s="11">
        <v>2</v>
      </c>
      <c r="Q10" s="17">
        <v>17.100000000000001</v>
      </c>
      <c r="R10" s="11">
        <v>6</v>
      </c>
      <c r="S10" s="66">
        <v>5692938.4800000004</v>
      </c>
      <c r="T10" s="15">
        <v>-17259568.649999999</v>
      </c>
      <c r="U10" s="19">
        <v>1</v>
      </c>
      <c r="V10" s="19">
        <v>1</v>
      </c>
      <c r="W10" s="19">
        <v>0</v>
      </c>
      <c r="X10" s="19">
        <v>1</v>
      </c>
      <c r="Y10" s="19">
        <v>0</v>
      </c>
      <c r="Z10" s="19">
        <v>0</v>
      </c>
      <c r="AA10" s="19">
        <v>1</v>
      </c>
      <c r="AB10" s="20" t="s">
        <v>3850</v>
      </c>
      <c r="AC10" s="20" t="s">
        <v>3878</v>
      </c>
      <c r="AD10" s="106">
        <f t="shared" si="0"/>
        <v>4</v>
      </c>
      <c r="AE10" s="106">
        <f t="shared" si="1"/>
        <v>1</v>
      </c>
      <c r="AG10" s="67">
        <v>-1.63</v>
      </c>
      <c r="AH10" s="67">
        <v>-2.3275373134328365</v>
      </c>
      <c r="AI10" s="67">
        <v>4.32</v>
      </c>
      <c r="AJ10" s="67">
        <v>2.2327238805970144</v>
      </c>
      <c r="AK10" s="67">
        <v>303.57</v>
      </c>
      <c r="AL10" s="67">
        <v>28.83</v>
      </c>
      <c r="AM10" s="67">
        <v>67.03</v>
      </c>
      <c r="AN10" s="67">
        <v>115.74</v>
      </c>
      <c r="AO10" s="67">
        <v>52.34</v>
      </c>
    </row>
    <row r="11" spans="1:41" x14ac:dyDescent="0.4">
      <c r="A11" s="227">
        <v>827</v>
      </c>
      <c r="B11" s="12">
        <v>12</v>
      </c>
      <c r="C11" s="12" t="s">
        <v>1860</v>
      </c>
      <c r="D11" s="88">
        <v>14139</v>
      </c>
      <c r="E11" s="12" t="s">
        <v>1869</v>
      </c>
      <c r="F11" s="12" t="s">
        <v>953</v>
      </c>
      <c r="G11" s="11" t="s">
        <v>3853</v>
      </c>
      <c r="H11" s="13" t="s">
        <v>959</v>
      </c>
      <c r="I11" s="14">
        <v>1.36</v>
      </c>
      <c r="J11" s="14">
        <v>1.29</v>
      </c>
      <c r="K11" s="14">
        <v>1.03</v>
      </c>
      <c r="L11" s="265">
        <v>7776555.9000000004</v>
      </c>
      <c r="M11" s="16">
        <v>4776637.12</v>
      </c>
      <c r="N11" s="11">
        <v>1</v>
      </c>
      <c r="O11" s="11">
        <v>0</v>
      </c>
      <c r="P11" s="11">
        <v>0</v>
      </c>
      <c r="Q11" s="17" t="s">
        <v>3847</v>
      </c>
      <c r="R11" s="11">
        <v>1</v>
      </c>
      <c r="S11" s="66">
        <v>7950277.1600000001</v>
      </c>
      <c r="T11" s="15">
        <v>487077.51</v>
      </c>
      <c r="U11" s="19">
        <v>1</v>
      </c>
      <c r="V11" s="19">
        <v>1</v>
      </c>
      <c r="W11" s="19">
        <v>0</v>
      </c>
      <c r="X11" s="19">
        <v>1</v>
      </c>
      <c r="Y11" s="19">
        <v>0</v>
      </c>
      <c r="Z11" s="19">
        <v>0</v>
      </c>
      <c r="AA11" s="19">
        <v>1</v>
      </c>
      <c r="AB11" s="20" t="s">
        <v>3850</v>
      </c>
      <c r="AC11" s="20" t="s">
        <v>3854</v>
      </c>
      <c r="AD11" s="106">
        <f t="shared" si="0"/>
        <v>4</v>
      </c>
      <c r="AE11" s="106">
        <f t="shared" si="1"/>
        <v>1</v>
      </c>
      <c r="AG11" s="67">
        <v>3.94</v>
      </c>
      <c r="AH11" s="67">
        <v>-4.5212173913043481</v>
      </c>
      <c r="AI11" s="67">
        <v>8.5399999999999991</v>
      </c>
      <c r="AJ11" s="67">
        <v>1.576782608695652</v>
      </c>
      <c r="AK11" s="67">
        <v>248</v>
      </c>
      <c r="AL11" s="67">
        <v>40.15</v>
      </c>
      <c r="AM11" s="67">
        <v>66.63</v>
      </c>
      <c r="AN11" s="67">
        <v>123.22</v>
      </c>
      <c r="AO11" s="67">
        <v>36.659999999999997</v>
      </c>
    </row>
    <row r="12" spans="1:41" x14ac:dyDescent="0.4">
      <c r="A12" s="227">
        <v>828</v>
      </c>
      <c r="B12" s="12">
        <v>12</v>
      </c>
      <c r="C12" s="12" t="s">
        <v>1860</v>
      </c>
      <c r="D12" s="88">
        <v>28817</v>
      </c>
      <c r="E12" s="12" t="s">
        <v>1870</v>
      </c>
      <c r="F12" s="12" t="s">
        <v>953</v>
      </c>
      <c r="G12" s="11" t="s">
        <v>3846</v>
      </c>
      <c r="H12" s="13" t="s">
        <v>1029</v>
      </c>
      <c r="I12" s="14">
        <v>1.72</v>
      </c>
      <c r="J12" s="14">
        <v>1.54</v>
      </c>
      <c r="K12" s="14">
        <v>1.34</v>
      </c>
      <c r="L12" s="265">
        <v>8982946.6899999995</v>
      </c>
      <c r="M12" s="16">
        <v>-315730.34000000003</v>
      </c>
      <c r="N12" s="11">
        <v>0</v>
      </c>
      <c r="O12" s="11">
        <v>1</v>
      </c>
      <c r="P12" s="11">
        <v>0</v>
      </c>
      <c r="Q12" s="17">
        <v>341.4</v>
      </c>
      <c r="R12" s="11">
        <v>1</v>
      </c>
      <c r="S12" s="66">
        <v>5862260.9699999997</v>
      </c>
      <c r="T12" s="15">
        <v>4128455.04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20" t="s">
        <v>3863</v>
      </c>
      <c r="AC12" s="20" t="s">
        <v>3880</v>
      </c>
      <c r="AD12" s="106">
        <f t="shared" si="0"/>
        <v>1</v>
      </c>
      <c r="AE12" s="106">
        <f t="shared" si="1"/>
        <v>0</v>
      </c>
      <c r="AG12" s="67">
        <v>-3.05</v>
      </c>
      <c r="AH12" s="67">
        <v>7.5142857142857108E-2</v>
      </c>
      <c r="AI12" s="67">
        <v>-0.43</v>
      </c>
      <c r="AJ12" s="67">
        <v>3.2525714285714273</v>
      </c>
      <c r="AK12" s="67">
        <v>155.37</v>
      </c>
      <c r="AL12" s="67">
        <v>35.96</v>
      </c>
      <c r="AM12" s="67">
        <v>60.32</v>
      </c>
      <c r="AN12" s="67">
        <v>93.04</v>
      </c>
      <c r="AO12" s="67">
        <v>76.84</v>
      </c>
    </row>
    <row r="13" spans="1:41" x14ac:dyDescent="0.4">
      <c r="A13" s="227">
        <v>829</v>
      </c>
      <c r="B13" s="12">
        <v>12</v>
      </c>
      <c r="C13" s="12" t="s">
        <v>1871</v>
      </c>
      <c r="D13" s="88">
        <v>10750</v>
      </c>
      <c r="E13" s="12" t="s">
        <v>1872</v>
      </c>
      <c r="F13" s="12" t="s">
        <v>986</v>
      </c>
      <c r="G13" s="11" t="s">
        <v>3914</v>
      </c>
      <c r="H13" s="13" t="s">
        <v>1014</v>
      </c>
      <c r="I13" s="14">
        <v>1.66</v>
      </c>
      <c r="J13" s="14">
        <v>1.52</v>
      </c>
      <c r="K13" s="14">
        <v>1.22</v>
      </c>
      <c r="L13" s="265">
        <v>115616862.98</v>
      </c>
      <c r="M13" s="16">
        <v>3344056.31</v>
      </c>
      <c r="N13" s="11">
        <v>0</v>
      </c>
      <c r="O13" s="11">
        <v>0</v>
      </c>
      <c r="P13" s="11">
        <v>0</v>
      </c>
      <c r="Q13" s="17" t="s">
        <v>3847</v>
      </c>
      <c r="R13" s="11">
        <v>0</v>
      </c>
      <c r="S13" s="66">
        <v>37578966.490000002</v>
      </c>
      <c r="T13" s="15">
        <v>36513584.619999997</v>
      </c>
      <c r="U13" s="19">
        <v>0</v>
      </c>
      <c r="V13" s="19">
        <v>0</v>
      </c>
      <c r="W13" s="19">
        <v>0</v>
      </c>
      <c r="X13" s="19">
        <v>1</v>
      </c>
      <c r="Y13" s="19">
        <v>1</v>
      </c>
      <c r="Z13" s="19">
        <v>0</v>
      </c>
      <c r="AA13" s="19">
        <v>1</v>
      </c>
      <c r="AB13" s="20" t="s">
        <v>3851</v>
      </c>
      <c r="AC13" s="20" t="s">
        <v>3855</v>
      </c>
      <c r="AD13" s="106">
        <f t="shared" si="0"/>
        <v>3</v>
      </c>
      <c r="AE13" s="106">
        <f t="shared" si="1"/>
        <v>0</v>
      </c>
      <c r="AG13" s="67">
        <v>-3.4</v>
      </c>
      <c r="AH13" s="67">
        <v>-2.0754999999999999</v>
      </c>
      <c r="AI13" s="67">
        <v>0.49</v>
      </c>
      <c r="AJ13" s="67">
        <v>6.3070000000000004</v>
      </c>
      <c r="AK13" s="67">
        <v>99.79</v>
      </c>
      <c r="AL13" s="67">
        <v>32.549999999999997</v>
      </c>
      <c r="AM13" s="67">
        <v>15.58</v>
      </c>
      <c r="AN13" s="67">
        <v>319.54000000000002</v>
      </c>
      <c r="AO13" s="67">
        <v>41.04</v>
      </c>
    </row>
    <row r="14" spans="1:41" x14ac:dyDescent="0.4">
      <c r="A14" s="227">
        <v>830</v>
      </c>
      <c r="B14" s="12">
        <v>12</v>
      </c>
      <c r="C14" s="12" t="s">
        <v>1871</v>
      </c>
      <c r="D14" s="88">
        <v>10751</v>
      </c>
      <c r="E14" s="12" t="s">
        <v>1873</v>
      </c>
      <c r="F14" s="12" t="s">
        <v>986</v>
      </c>
      <c r="G14" s="11" t="s">
        <v>3915</v>
      </c>
      <c r="H14" s="13" t="s">
        <v>988</v>
      </c>
      <c r="I14" s="14">
        <v>2.3199999999999998</v>
      </c>
      <c r="J14" s="14">
        <v>2.14</v>
      </c>
      <c r="K14" s="14">
        <v>1.84</v>
      </c>
      <c r="L14" s="265">
        <v>105858693.59999999</v>
      </c>
      <c r="M14" s="16">
        <v>17130996.199999999</v>
      </c>
      <c r="N14" s="11">
        <v>0</v>
      </c>
      <c r="O14" s="11">
        <v>0</v>
      </c>
      <c r="P14" s="11">
        <v>0</v>
      </c>
      <c r="Q14" s="17" t="s">
        <v>3847</v>
      </c>
      <c r="R14" s="11">
        <v>0</v>
      </c>
      <c r="S14" s="66">
        <v>19225767.670000002</v>
      </c>
      <c r="T14" s="15">
        <v>66319324.109999999</v>
      </c>
      <c r="U14" s="19">
        <v>1</v>
      </c>
      <c r="V14" s="19">
        <v>1</v>
      </c>
      <c r="W14" s="19">
        <v>0</v>
      </c>
      <c r="X14" s="19">
        <v>1</v>
      </c>
      <c r="Y14" s="19">
        <v>1</v>
      </c>
      <c r="Z14" s="19">
        <v>0</v>
      </c>
      <c r="AA14" s="19">
        <v>1</v>
      </c>
      <c r="AB14" s="20" t="s">
        <v>3848</v>
      </c>
      <c r="AC14" s="20" t="s">
        <v>3849</v>
      </c>
      <c r="AD14" s="106">
        <f t="shared" si="0"/>
        <v>5</v>
      </c>
      <c r="AE14" s="106">
        <f t="shared" si="1"/>
        <v>1</v>
      </c>
      <c r="AG14" s="67">
        <v>-2.06</v>
      </c>
      <c r="AH14" s="67">
        <v>-3.438947368421053</v>
      </c>
      <c r="AI14" s="67">
        <v>3.36</v>
      </c>
      <c r="AJ14" s="67">
        <v>1.9026315789473685</v>
      </c>
      <c r="AK14" s="67">
        <v>132.01</v>
      </c>
      <c r="AL14" s="67">
        <v>12.07</v>
      </c>
      <c r="AM14" s="67">
        <v>31.97</v>
      </c>
      <c r="AN14" s="67">
        <v>385.56</v>
      </c>
      <c r="AO14" s="67">
        <v>45.29</v>
      </c>
    </row>
    <row r="15" spans="1:41" x14ac:dyDescent="0.4">
      <c r="A15" s="227">
        <v>831</v>
      </c>
      <c r="B15" s="12">
        <v>12</v>
      </c>
      <c r="C15" s="12" t="s">
        <v>1871</v>
      </c>
      <c r="D15" s="88">
        <v>11435</v>
      </c>
      <c r="E15" s="12" t="s">
        <v>1874</v>
      </c>
      <c r="F15" s="12" t="s">
        <v>953</v>
      </c>
      <c r="G15" s="11" t="s">
        <v>3856</v>
      </c>
      <c r="H15" s="13" t="s">
        <v>955</v>
      </c>
      <c r="I15" s="14">
        <v>3.58</v>
      </c>
      <c r="J15" s="14">
        <v>3.3</v>
      </c>
      <c r="K15" s="14">
        <v>3.05</v>
      </c>
      <c r="L15" s="265">
        <v>59698677.310000002</v>
      </c>
      <c r="M15" s="16">
        <v>3897433.78</v>
      </c>
      <c r="N15" s="11">
        <v>0</v>
      </c>
      <c r="O15" s="11">
        <v>0</v>
      </c>
      <c r="P15" s="11">
        <v>0</v>
      </c>
      <c r="Q15" s="17" t="s">
        <v>3847</v>
      </c>
      <c r="R15" s="11">
        <v>0</v>
      </c>
      <c r="S15" s="66">
        <v>9332128.9299999997</v>
      </c>
      <c r="T15" s="15">
        <v>47504699.939999998</v>
      </c>
      <c r="U15" s="19">
        <v>1</v>
      </c>
      <c r="V15" s="19">
        <v>0</v>
      </c>
      <c r="W15" s="19">
        <v>1</v>
      </c>
      <c r="X15" s="19">
        <v>1</v>
      </c>
      <c r="Y15" s="19">
        <v>0</v>
      </c>
      <c r="Z15" s="19">
        <v>0</v>
      </c>
      <c r="AA15" s="19">
        <v>1</v>
      </c>
      <c r="AB15" s="20" t="s">
        <v>3850</v>
      </c>
      <c r="AC15" s="20" t="s">
        <v>3870</v>
      </c>
      <c r="AD15" s="106">
        <f t="shared" si="0"/>
        <v>4</v>
      </c>
      <c r="AE15" s="106">
        <f t="shared" si="1"/>
        <v>1</v>
      </c>
      <c r="AG15" s="67">
        <v>-4.16</v>
      </c>
      <c r="AH15" s="67">
        <v>-5.5007843137254904</v>
      </c>
      <c r="AI15" s="67">
        <v>2.17</v>
      </c>
      <c r="AJ15" s="67">
        <v>2.7552941176470589</v>
      </c>
      <c r="AK15" s="67">
        <v>88.92</v>
      </c>
      <c r="AL15" s="67">
        <v>50.7</v>
      </c>
      <c r="AM15" s="67">
        <v>65.760000000000005</v>
      </c>
      <c r="AN15" s="67">
        <v>209.61</v>
      </c>
      <c r="AO15" s="67">
        <v>48.12</v>
      </c>
    </row>
    <row r="16" spans="1:41" x14ac:dyDescent="0.4">
      <c r="A16" s="227">
        <v>832</v>
      </c>
      <c r="B16" s="12">
        <v>12</v>
      </c>
      <c r="C16" s="12" t="s">
        <v>1871</v>
      </c>
      <c r="D16" s="88">
        <v>11436</v>
      </c>
      <c r="E16" s="12" t="s">
        <v>1875</v>
      </c>
      <c r="F16" s="12" t="s">
        <v>953</v>
      </c>
      <c r="G16" s="11" t="s">
        <v>3853</v>
      </c>
      <c r="H16" s="13" t="s">
        <v>964</v>
      </c>
      <c r="I16" s="14">
        <v>1.55</v>
      </c>
      <c r="J16" s="14">
        <v>1.44</v>
      </c>
      <c r="K16" s="14">
        <v>0.99</v>
      </c>
      <c r="L16" s="265">
        <v>10321695.039999999</v>
      </c>
      <c r="M16" s="16">
        <v>-2091324.81</v>
      </c>
      <c r="N16" s="11">
        <v>0</v>
      </c>
      <c r="O16" s="11">
        <v>1</v>
      </c>
      <c r="P16" s="11">
        <v>0</v>
      </c>
      <c r="Q16" s="17">
        <v>59.2</v>
      </c>
      <c r="R16" s="11">
        <v>1</v>
      </c>
      <c r="S16" s="66">
        <v>1839077.29</v>
      </c>
      <c r="T16" s="15">
        <v>-245873.47</v>
      </c>
      <c r="U16" s="19">
        <v>1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1</v>
      </c>
      <c r="AB16" s="20" t="s">
        <v>3857</v>
      </c>
      <c r="AC16" s="20" t="s">
        <v>3862</v>
      </c>
      <c r="AD16" s="106">
        <f t="shared" si="0"/>
        <v>2</v>
      </c>
      <c r="AE16" s="106">
        <f t="shared" si="1"/>
        <v>0</v>
      </c>
      <c r="AG16" s="67">
        <v>-1.52</v>
      </c>
      <c r="AH16" s="67">
        <v>-2.3275373134328365</v>
      </c>
      <c r="AI16" s="67">
        <v>-1.86</v>
      </c>
      <c r="AJ16" s="67">
        <v>2.2327238805970144</v>
      </c>
      <c r="AK16" s="67">
        <v>100.77</v>
      </c>
      <c r="AL16" s="67">
        <v>61.27</v>
      </c>
      <c r="AM16" s="67">
        <v>82.36</v>
      </c>
      <c r="AN16" s="67">
        <v>143.61000000000001</v>
      </c>
      <c r="AO16" s="67">
        <v>25.14</v>
      </c>
    </row>
    <row r="17" spans="1:41" x14ac:dyDescent="0.4">
      <c r="A17" s="227">
        <v>833</v>
      </c>
      <c r="B17" s="12">
        <v>12</v>
      </c>
      <c r="C17" s="12" t="s">
        <v>1871</v>
      </c>
      <c r="D17" s="88">
        <v>11437</v>
      </c>
      <c r="E17" s="12" t="s">
        <v>1876</v>
      </c>
      <c r="F17" s="12" t="s">
        <v>953</v>
      </c>
      <c r="G17" s="11" t="s">
        <v>3909</v>
      </c>
      <c r="H17" s="13" t="s">
        <v>955</v>
      </c>
      <c r="I17" s="14">
        <v>3.32</v>
      </c>
      <c r="J17" s="14">
        <v>3.12</v>
      </c>
      <c r="K17" s="14">
        <v>2.88</v>
      </c>
      <c r="L17" s="265">
        <v>46065646.630000003</v>
      </c>
      <c r="M17" s="16">
        <v>2019290.47</v>
      </c>
      <c r="N17" s="11">
        <v>0</v>
      </c>
      <c r="O17" s="11">
        <v>0</v>
      </c>
      <c r="P17" s="11">
        <v>0</v>
      </c>
      <c r="Q17" s="17" t="s">
        <v>3847</v>
      </c>
      <c r="R17" s="11">
        <v>0</v>
      </c>
      <c r="S17" s="66">
        <v>8557209.5899999999</v>
      </c>
      <c r="T17" s="15">
        <v>36964544.649999999</v>
      </c>
      <c r="U17" s="19">
        <v>1</v>
      </c>
      <c r="V17" s="19">
        <v>0</v>
      </c>
      <c r="W17" s="19">
        <v>1</v>
      </c>
      <c r="X17" s="19">
        <v>1</v>
      </c>
      <c r="Y17" s="19">
        <v>1</v>
      </c>
      <c r="Z17" s="19">
        <v>0</v>
      </c>
      <c r="AA17" s="19">
        <v>1</v>
      </c>
      <c r="AB17" s="20" t="s">
        <v>3848</v>
      </c>
      <c r="AC17" s="20" t="s">
        <v>3849</v>
      </c>
      <c r="AD17" s="106">
        <f t="shared" si="0"/>
        <v>5</v>
      </c>
      <c r="AE17" s="106">
        <f t="shared" si="1"/>
        <v>1</v>
      </c>
      <c r="AG17" s="67">
        <v>-2.86</v>
      </c>
      <c r="AH17" s="67">
        <v>-5.5007843137254904</v>
      </c>
      <c r="AI17" s="67">
        <v>1.1399999999999999</v>
      </c>
      <c r="AJ17" s="67">
        <v>2.7552941176470589</v>
      </c>
      <c r="AK17" s="67">
        <v>54.61</v>
      </c>
      <c r="AL17" s="67">
        <v>21.11</v>
      </c>
      <c r="AM17" s="67">
        <v>39.49</v>
      </c>
      <c r="AN17" s="67">
        <v>184.71</v>
      </c>
      <c r="AO17" s="67">
        <v>28.39</v>
      </c>
    </row>
    <row r="18" spans="1:41" x14ac:dyDescent="0.4">
      <c r="A18" s="227">
        <v>834</v>
      </c>
      <c r="B18" s="12">
        <v>12</v>
      </c>
      <c r="C18" s="12" t="s">
        <v>1871</v>
      </c>
      <c r="D18" s="88">
        <v>11438</v>
      </c>
      <c r="E18" s="12" t="s">
        <v>1877</v>
      </c>
      <c r="F18" s="12" t="s">
        <v>953</v>
      </c>
      <c r="G18" s="11" t="s">
        <v>3872</v>
      </c>
      <c r="H18" s="13" t="s">
        <v>968</v>
      </c>
      <c r="I18" s="14">
        <v>3.8</v>
      </c>
      <c r="J18" s="14">
        <v>3.65</v>
      </c>
      <c r="K18" s="14">
        <v>3.33</v>
      </c>
      <c r="L18" s="265">
        <v>73258121.170000002</v>
      </c>
      <c r="M18" s="16">
        <v>6741227.4400000004</v>
      </c>
      <c r="N18" s="11">
        <v>0</v>
      </c>
      <c r="O18" s="11">
        <v>0</v>
      </c>
      <c r="P18" s="11">
        <v>0</v>
      </c>
      <c r="Q18" s="17" t="s">
        <v>3847</v>
      </c>
      <c r="R18" s="11">
        <v>0</v>
      </c>
      <c r="S18" s="66">
        <v>11633586.960000001</v>
      </c>
      <c r="T18" s="15">
        <v>61123183.869999997</v>
      </c>
      <c r="U18" s="19">
        <v>1</v>
      </c>
      <c r="V18" s="19">
        <v>1</v>
      </c>
      <c r="W18" s="19">
        <v>0</v>
      </c>
      <c r="X18" s="19">
        <v>1</v>
      </c>
      <c r="Y18" s="19">
        <v>0</v>
      </c>
      <c r="Z18" s="19">
        <v>0</v>
      </c>
      <c r="AA18" s="19">
        <v>1</v>
      </c>
      <c r="AB18" s="20" t="s">
        <v>3850</v>
      </c>
      <c r="AC18" s="20" t="s">
        <v>3870</v>
      </c>
      <c r="AD18" s="106">
        <f t="shared" ref="AD18:AD80" si="2">COUNTIF(U18:AA18,"1")</f>
        <v>4</v>
      </c>
      <c r="AE18" s="106">
        <f t="shared" ref="AE18:AE80" si="3">IF(AD18&gt;=4,1,0)</f>
        <v>1</v>
      </c>
      <c r="AG18" s="67">
        <v>-0.63</v>
      </c>
      <c r="AH18" s="67">
        <v>-3.1151960784313713</v>
      </c>
      <c r="AI18" s="67">
        <v>4.09</v>
      </c>
      <c r="AJ18" s="67">
        <v>3.2665686274509809</v>
      </c>
      <c r="AK18" s="67">
        <v>168.37</v>
      </c>
      <c r="AL18" s="67">
        <v>45.07</v>
      </c>
      <c r="AM18" s="67">
        <v>62.28</v>
      </c>
      <c r="AN18" s="67">
        <v>178.58</v>
      </c>
      <c r="AO18" s="67">
        <v>45.9</v>
      </c>
    </row>
    <row r="19" spans="1:41" x14ac:dyDescent="0.4">
      <c r="A19" s="227">
        <v>835</v>
      </c>
      <c r="B19" s="12">
        <v>12</v>
      </c>
      <c r="C19" s="12" t="s">
        <v>1871</v>
      </c>
      <c r="D19" s="88">
        <v>11439</v>
      </c>
      <c r="E19" s="12" t="s">
        <v>1878</v>
      </c>
      <c r="F19" s="12" t="s">
        <v>953</v>
      </c>
      <c r="G19" s="11" t="s">
        <v>3888</v>
      </c>
      <c r="H19" s="13" t="s">
        <v>964</v>
      </c>
      <c r="I19" s="14">
        <v>1.19</v>
      </c>
      <c r="J19" s="14">
        <v>1.03</v>
      </c>
      <c r="K19" s="14">
        <v>0.7</v>
      </c>
      <c r="L19" s="265">
        <v>3429366.51</v>
      </c>
      <c r="M19" s="16">
        <v>-3441623.44</v>
      </c>
      <c r="N19" s="11">
        <v>2</v>
      </c>
      <c r="O19" s="11">
        <v>1</v>
      </c>
      <c r="P19" s="11">
        <v>0</v>
      </c>
      <c r="Q19" s="17">
        <v>11.9</v>
      </c>
      <c r="R19" s="11">
        <v>3</v>
      </c>
      <c r="S19" s="66">
        <v>-887043.67</v>
      </c>
      <c r="T19" s="15">
        <v>-5321407.18</v>
      </c>
      <c r="U19" s="19">
        <v>0</v>
      </c>
      <c r="V19" s="19">
        <v>0</v>
      </c>
      <c r="W19" s="19">
        <v>1</v>
      </c>
      <c r="X19" s="19">
        <v>1</v>
      </c>
      <c r="Y19" s="19">
        <v>0</v>
      </c>
      <c r="Z19" s="19">
        <v>0</v>
      </c>
      <c r="AA19" s="19">
        <v>1</v>
      </c>
      <c r="AB19" s="20" t="s">
        <v>3851</v>
      </c>
      <c r="AC19" s="20" t="s">
        <v>3871</v>
      </c>
      <c r="AD19" s="106">
        <f t="shared" si="2"/>
        <v>3</v>
      </c>
      <c r="AE19" s="106">
        <f t="shared" si="3"/>
        <v>0</v>
      </c>
      <c r="AG19" s="67">
        <v>-6.99</v>
      </c>
      <c r="AH19" s="67">
        <v>-2.3275373134328365</v>
      </c>
      <c r="AI19" s="67">
        <v>-5.37</v>
      </c>
      <c r="AJ19" s="67">
        <v>2.2327238805970144</v>
      </c>
      <c r="AK19" s="67">
        <v>73.55</v>
      </c>
      <c r="AL19" s="67">
        <v>42.53</v>
      </c>
      <c r="AM19" s="67">
        <v>77.09</v>
      </c>
      <c r="AN19" s="67">
        <v>1162.07</v>
      </c>
      <c r="AO19" s="67">
        <v>49.25</v>
      </c>
    </row>
    <row r="20" spans="1:41" x14ac:dyDescent="0.4">
      <c r="A20" s="227">
        <v>836</v>
      </c>
      <c r="B20" s="12">
        <v>12</v>
      </c>
      <c r="C20" s="12" t="s">
        <v>1871</v>
      </c>
      <c r="D20" s="88">
        <v>11440</v>
      </c>
      <c r="E20" s="12" t="s">
        <v>1879</v>
      </c>
      <c r="F20" s="12" t="s">
        <v>953</v>
      </c>
      <c r="G20" s="11" t="s">
        <v>3879</v>
      </c>
      <c r="H20" s="13" t="s">
        <v>964</v>
      </c>
      <c r="I20" s="14">
        <v>2.15</v>
      </c>
      <c r="J20" s="14">
        <v>1.97</v>
      </c>
      <c r="K20" s="14">
        <v>1.67</v>
      </c>
      <c r="L20" s="265">
        <v>17376911.140000001</v>
      </c>
      <c r="M20" s="16">
        <v>4096054.57</v>
      </c>
      <c r="N20" s="11">
        <v>0</v>
      </c>
      <c r="O20" s="11">
        <v>0</v>
      </c>
      <c r="P20" s="11">
        <v>0</v>
      </c>
      <c r="Q20" s="17" t="s">
        <v>3847</v>
      </c>
      <c r="R20" s="11">
        <v>0</v>
      </c>
      <c r="S20" s="66">
        <v>9184300.7599999998</v>
      </c>
      <c r="T20" s="15">
        <v>10052403.039999999</v>
      </c>
      <c r="U20" s="19">
        <v>0</v>
      </c>
      <c r="V20" s="19">
        <v>1</v>
      </c>
      <c r="W20" s="19">
        <v>0</v>
      </c>
      <c r="X20" s="19">
        <v>1</v>
      </c>
      <c r="Y20" s="19">
        <v>1</v>
      </c>
      <c r="Z20" s="19">
        <v>0</v>
      </c>
      <c r="AA20" s="19">
        <v>1</v>
      </c>
      <c r="AB20" s="20" t="s">
        <v>3850</v>
      </c>
      <c r="AC20" s="20" t="s">
        <v>3870</v>
      </c>
      <c r="AD20" s="106">
        <f t="shared" si="2"/>
        <v>4</v>
      </c>
      <c r="AE20" s="106">
        <f t="shared" si="3"/>
        <v>1</v>
      </c>
      <c r="AG20" s="67">
        <v>-8.25</v>
      </c>
      <c r="AH20" s="67">
        <v>-2.3275373134328365</v>
      </c>
      <c r="AI20" s="67">
        <v>5.0999999999999996</v>
      </c>
      <c r="AJ20" s="67">
        <v>2.2327238805970144</v>
      </c>
      <c r="AK20" s="67">
        <v>114.44</v>
      </c>
      <c r="AL20" s="67">
        <v>34.57</v>
      </c>
      <c r="AM20" s="67">
        <v>49.87</v>
      </c>
      <c r="AN20" s="67">
        <v>282.69</v>
      </c>
      <c r="AO20" s="67">
        <v>42.57</v>
      </c>
    </row>
    <row r="21" spans="1:41" x14ac:dyDescent="0.4">
      <c r="A21" s="227">
        <v>837</v>
      </c>
      <c r="B21" s="12">
        <v>12</v>
      </c>
      <c r="C21" s="12" t="s">
        <v>1871</v>
      </c>
      <c r="D21" s="88">
        <v>11441</v>
      </c>
      <c r="E21" s="12" t="s">
        <v>1880</v>
      </c>
      <c r="F21" s="12" t="s">
        <v>953</v>
      </c>
      <c r="G21" s="11" t="s">
        <v>3902</v>
      </c>
      <c r="H21" s="13" t="s">
        <v>959</v>
      </c>
      <c r="I21" s="14">
        <v>2.19</v>
      </c>
      <c r="J21" s="14">
        <v>1.95</v>
      </c>
      <c r="K21" s="14">
        <v>1.49</v>
      </c>
      <c r="L21" s="265">
        <v>11368374.050000001</v>
      </c>
      <c r="M21" s="16">
        <v>-12565282.300000001</v>
      </c>
      <c r="N21" s="11">
        <v>0</v>
      </c>
      <c r="O21" s="11">
        <v>1</v>
      </c>
      <c r="P21" s="11">
        <v>0</v>
      </c>
      <c r="Q21" s="17">
        <v>10.8</v>
      </c>
      <c r="R21" s="11">
        <v>1</v>
      </c>
      <c r="S21" s="66">
        <v>-8759103.25</v>
      </c>
      <c r="T21" s="15">
        <v>3441893.38</v>
      </c>
      <c r="U21" s="19">
        <v>0</v>
      </c>
      <c r="V21" s="19">
        <v>0</v>
      </c>
      <c r="W21" s="19">
        <v>0</v>
      </c>
      <c r="X21" s="19">
        <v>1</v>
      </c>
      <c r="Y21" s="19">
        <v>0</v>
      </c>
      <c r="Z21" s="19">
        <v>0</v>
      </c>
      <c r="AA21" s="19">
        <v>0</v>
      </c>
      <c r="AB21" s="20" t="s">
        <v>3863</v>
      </c>
      <c r="AC21" s="20" t="s">
        <v>3880</v>
      </c>
      <c r="AD21" s="106">
        <f t="shared" si="2"/>
        <v>1</v>
      </c>
      <c r="AE21" s="106">
        <f t="shared" si="3"/>
        <v>0</v>
      </c>
      <c r="AG21" s="67">
        <v>-14.87</v>
      </c>
      <c r="AH21" s="67">
        <v>-4.5212173913043481</v>
      </c>
      <c r="AI21" s="67">
        <v>-20.93</v>
      </c>
      <c r="AJ21" s="67">
        <v>1.576782608695652</v>
      </c>
      <c r="AK21" s="67">
        <v>193.31</v>
      </c>
      <c r="AL21" s="67">
        <v>47.52</v>
      </c>
      <c r="AM21" s="67">
        <v>96.29</v>
      </c>
      <c r="AN21" s="67">
        <v>1217.55</v>
      </c>
      <c r="AO21" s="67">
        <v>116.74</v>
      </c>
    </row>
    <row r="22" spans="1:41" x14ac:dyDescent="0.4">
      <c r="A22" s="227">
        <v>838</v>
      </c>
      <c r="B22" s="12">
        <v>12</v>
      </c>
      <c r="C22" s="12" t="s">
        <v>1871</v>
      </c>
      <c r="D22" s="88">
        <v>11442</v>
      </c>
      <c r="E22" s="12" t="s">
        <v>1881</v>
      </c>
      <c r="F22" s="12" t="s">
        <v>953</v>
      </c>
      <c r="G22" s="11" t="s">
        <v>3892</v>
      </c>
      <c r="H22" s="13" t="s">
        <v>964</v>
      </c>
      <c r="I22" s="14">
        <v>1.87</v>
      </c>
      <c r="J22" s="14">
        <v>1.62</v>
      </c>
      <c r="K22" s="14">
        <v>1.41</v>
      </c>
      <c r="L22" s="265">
        <v>13760267.720000001</v>
      </c>
      <c r="M22" s="16">
        <v>1079445.4099999999</v>
      </c>
      <c r="N22" s="11">
        <v>0</v>
      </c>
      <c r="O22" s="11">
        <v>0</v>
      </c>
      <c r="P22" s="11">
        <v>0</v>
      </c>
      <c r="Q22" s="17" t="s">
        <v>3847</v>
      </c>
      <c r="R22" s="11">
        <v>0</v>
      </c>
      <c r="S22" s="66">
        <v>4414418.9800000004</v>
      </c>
      <c r="T22" s="15">
        <v>6478404.4500000002</v>
      </c>
      <c r="U22" s="19">
        <v>0</v>
      </c>
      <c r="V22" s="19">
        <v>0</v>
      </c>
      <c r="W22" s="19">
        <v>1</v>
      </c>
      <c r="X22" s="19">
        <v>1</v>
      </c>
      <c r="Y22" s="19">
        <v>0</v>
      </c>
      <c r="Z22" s="19">
        <v>0</v>
      </c>
      <c r="AA22" s="19">
        <v>1</v>
      </c>
      <c r="AB22" s="20" t="s">
        <v>3851</v>
      </c>
      <c r="AC22" s="20" t="s">
        <v>3855</v>
      </c>
      <c r="AD22" s="106">
        <f t="shared" si="2"/>
        <v>3</v>
      </c>
      <c r="AE22" s="106">
        <f t="shared" si="3"/>
        <v>0</v>
      </c>
      <c r="AG22" s="67">
        <v>-4.18</v>
      </c>
      <c r="AH22" s="67">
        <v>-2.3275373134328365</v>
      </c>
      <c r="AI22" s="67">
        <v>1.49</v>
      </c>
      <c r="AJ22" s="67">
        <v>2.2327238805970144</v>
      </c>
      <c r="AK22" s="67">
        <v>71.62</v>
      </c>
      <c r="AL22" s="67">
        <v>21.88</v>
      </c>
      <c r="AM22" s="67">
        <v>66.47</v>
      </c>
      <c r="AN22" s="67">
        <v>322.66000000000003</v>
      </c>
      <c r="AO22" s="67">
        <v>49.85</v>
      </c>
    </row>
    <row r="23" spans="1:41" x14ac:dyDescent="0.4">
      <c r="A23" s="227">
        <v>839</v>
      </c>
      <c r="B23" s="12">
        <v>12</v>
      </c>
      <c r="C23" s="12" t="s">
        <v>1871</v>
      </c>
      <c r="D23" s="88">
        <v>13818</v>
      </c>
      <c r="E23" s="12" t="s">
        <v>1882</v>
      </c>
      <c r="F23" s="12" t="s">
        <v>953</v>
      </c>
      <c r="G23" s="11" t="s">
        <v>3905</v>
      </c>
      <c r="H23" s="13" t="s">
        <v>964</v>
      </c>
      <c r="I23" s="14">
        <v>0.95</v>
      </c>
      <c r="J23" s="14">
        <v>0.7</v>
      </c>
      <c r="K23" s="14">
        <v>0.51</v>
      </c>
      <c r="L23" s="265">
        <v>-967962.97</v>
      </c>
      <c r="M23" s="16">
        <v>-2833106.24</v>
      </c>
      <c r="N23" s="11">
        <v>3</v>
      </c>
      <c r="O23" s="11">
        <v>2</v>
      </c>
      <c r="P23" s="11">
        <v>2</v>
      </c>
      <c r="Q23" s="17" t="s">
        <v>3847</v>
      </c>
      <c r="R23" s="11">
        <v>7</v>
      </c>
      <c r="S23" s="66">
        <v>-3250694.27</v>
      </c>
      <c r="T23" s="15">
        <v>-8780558.3300000001</v>
      </c>
      <c r="U23" s="19">
        <v>0</v>
      </c>
      <c r="V23" s="19">
        <v>0</v>
      </c>
      <c r="W23" s="19">
        <v>1</v>
      </c>
      <c r="X23" s="19">
        <v>1</v>
      </c>
      <c r="Y23" s="19">
        <v>1</v>
      </c>
      <c r="Z23" s="19">
        <v>0</v>
      </c>
      <c r="AA23" s="19">
        <v>1</v>
      </c>
      <c r="AB23" s="20" t="s">
        <v>3850</v>
      </c>
      <c r="AC23" s="20" t="s">
        <v>3897</v>
      </c>
      <c r="AD23" s="106">
        <f t="shared" si="2"/>
        <v>4</v>
      </c>
      <c r="AE23" s="106">
        <f t="shared" si="3"/>
        <v>1</v>
      </c>
      <c r="AG23" s="67">
        <v>-5.62</v>
      </c>
      <c r="AH23" s="67">
        <v>-2.3275373134328365</v>
      </c>
      <c r="AI23" s="67">
        <v>-5.68</v>
      </c>
      <c r="AJ23" s="67">
        <v>2.2327238805970144</v>
      </c>
      <c r="AK23" s="67">
        <v>122.37</v>
      </c>
      <c r="AL23" s="67">
        <v>31.83</v>
      </c>
      <c r="AM23" s="67">
        <v>39.43</v>
      </c>
      <c r="AN23" s="67">
        <v>191.03</v>
      </c>
      <c r="AO23" s="67">
        <v>45.24</v>
      </c>
    </row>
    <row r="24" spans="1:41" x14ac:dyDescent="0.4">
      <c r="A24" s="227">
        <v>840</v>
      </c>
      <c r="B24" s="12">
        <v>12</v>
      </c>
      <c r="C24" s="12" t="s">
        <v>1871</v>
      </c>
      <c r="D24" s="88">
        <v>15010</v>
      </c>
      <c r="E24" s="12" t="s">
        <v>1883</v>
      </c>
      <c r="F24" s="12" t="s">
        <v>953</v>
      </c>
      <c r="G24" s="11" t="s">
        <v>3853</v>
      </c>
      <c r="H24" s="13" t="s">
        <v>964</v>
      </c>
      <c r="I24" s="14">
        <v>1.17</v>
      </c>
      <c r="J24" s="14">
        <v>1</v>
      </c>
      <c r="K24" s="14">
        <v>0.78</v>
      </c>
      <c r="L24" s="265">
        <v>2359592.29</v>
      </c>
      <c r="M24" s="16">
        <v>-1221172.3400000001</v>
      </c>
      <c r="N24" s="11">
        <v>2</v>
      </c>
      <c r="O24" s="11">
        <v>1</v>
      </c>
      <c r="P24" s="11">
        <v>0</v>
      </c>
      <c r="Q24" s="17">
        <v>23.1</v>
      </c>
      <c r="R24" s="11">
        <v>3</v>
      </c>
      <c r="S24" s="66">
        <v>5738854.9400000004</v>
      </c>
      <c r="T24" s="15">
        <v>-3130992.05</v>
      </c>
      <c r="U24" s="19">
        <v>0</v>
      </c>
      <c r="V24" s="19">
        <v>0</v>
      </c>
      <c r="W24" s="19">
        <v>1</v>
      </c>
      <c r="X24" s="19">
        <v>1</v>
      </c>
      <c r="Y24" s="19">
        <v>0</v>
      </c>
      <c r="Z24" s="19">
        <v>0</v>
      </c>
      <c r="AA24" s="19">
        <v>1</v>
      </c>
      <c r="AB24" s="20" t="s">
        <v>3851</v>
      </c>
      <c r="AC24" s="20" t="s">
        <v>3871</v>
      </c>
      <c r="AD24" s="106">
        <f t="shared" si="2"/>
        <v>3</v>
      </c>
      <c r="AE24" s="106">
        <f t="shared" si="3"/>
        <v>0</v>
      </c>
      <c r="AG24" s="67">
        <v>-5.05</v>
      </c>
      <c r="AH24" s="67">
        <v>-2.3275373134328365</v>
      </c>
      <c r="AI24" s="67">
        <v>-1.5</v>
      </c>
      <c r="AJ24" s="67">
        <v>2.2327238805970144</v>
      </c>
      <c r="AK24" s="67">
        <v>148.96</v>
      </c>
      <c r="AL24" s="67">
        <v>26.75</v>
      </c>
      <c r="AM24" s="67">
        <v>86.81</v>
      </c>
      <c r="AN24" s="67">
        <v>250.26</v>
      </c>
      <c r="AO24" s="67">
        <v>47.2</v>
      </c>
    </row>
    <row r="25" spans="1:41" x14ac:dyDescent="0.4">
      <c r="A25" s="227">
        <v>841</v>
      </c>
      <c r="B25" s="12">
        <v>12</v>
      </c>
      <c r="C25" s="12" t="s">
        <v>1871</v>
      </c>
      <c r="D25" s="88">
        <v>23771</v>
      </c>
      <c r="E25" s="12" t="s">
        <v>1884</v>
      </c>
      <c r="F25" s="12" t="s">
        <v>953</v>
      </c>
      <c r="G25" s="11" t="s">
        <v>3879</v>
      </c>
      <c r="H25" s="13" t="s">
        <v>964</v>
      </c>
      <c r="I25" s="14">
        <v>1.44</v>
      </c>
      <c r="J25" s="14">
        <v>1.26</v>
      </c>
      <c r="K25" s="14">
        <v>1.1599999999999999</v>
      </c>
      <c r="L25" s="265">
        <v>8076365.2199999997</v>
      </c>
      <c r="M25" s="16">
        <v>-9633838.4100000001</v>
      </c>
      <c r="N25" s="11">
        <v>1</v>
      </c>
      <c r="O25" s="11">
        <v>1</v>
      </c>
      <c r="P25" s="11">
        <v>0</v>
      </c>
      <c r="Q25" s="17">
        <v>10</v>
      </c>
      <c r="R25" s="11">
        <v>2</v>
      </c>
      <c r="S25" s="66">
        <v>1776719.05</v>
      </c>
      <c r="T25" s="15">
        <v>3039358.17</v>
      </c>
      <c r="U25" s="19">
        <v>0</v>
      </c>
      <c r="V25" s="19">
        <v>0</v>
      </c>
      <c r="W25" s="19">
        <v>0</v>
      </c>
      <c r="X25" s="19">
        <v>1</v>
      </c>
      <c r="Y25" s="19">
        <v>1</v>
      </c>
      <c r="Z25" s="19">
        <v>0</v>
      </c>
      <c r="AA25" s="19">
        <v>0</v>
      </c>
      <c r="AB25" s="20" t="s">
        <v>3857</v>
      </c>
      <c r="AC25" s="20" t="s">
        <v>3867</v>
      </c>
      <c r="AD25" s="106">
        <f t="shared" si="2"/>
        <v>2</v>
      </c>
      <c r="AE25" s="106">
        <f t="shared" si="3"/>
        <v>0</v>
      </c>
      <c r="AG25" s="67">
        <v>-2.68</v>
      </c>
      <c r="AH25" s="67">
        <v>-2.3275373134328365</v>
      </c>
      <c r="AI25" s="67">
        <v>-8.27</v>
      </c>
      <c r="AJ25" s="67">
        <v>2.2327238805970144</v>
      </c>
      <c r="AK25" s="67">
        <v>169.31</v>
      </c>
      <c r="AL25" s="67">
        <v>11.58</v>
      </c>
      <c r="AM25" s="67">
        <v>29.22</v>
      </c>
      <c r="AN25" s="67">
        <v>248.69</v>
      </c>
      <c r="AO25" s="67">
        <v>82.76</v>
      </c>
    </row>
    <row r="26" spans="1:41" x14ac:dyDescent="0.4">
      <c r="A26" s="227">
        <v>842</v>
      </c>
      <c r="B26" s="12">
        <v>12</v>
      </c>
      <c r="C26" s="12" t="s">
        <v>1885</v>
      </c>
      <c r="D26" s="88">
        <v>10748</v>
      </c>
      <c r="E26" s="12" t="s">
        <v>1886</v>
      </c>
      <c r="F26" s="12" t="s">
        <v>986</v>
      </c>
      <c r="G26" s="11" t="s">
        <v>3916</v>
      </c>
      <c r="H26" s="13" t="s">
        <v>1014</v>
      </c>
      <c r="I26" s="14">
        <v>1.83</v>
      </c>
      <c r="J26" s="14">
        <v>1.68</v>
      </c>
      <c r="K26" s="14">
        <v>1.2</v>
      </c>
      <c r="L26" s="265">
        <v>159074464.55000001</v>
      </c>
      <c r="M26" s="16">
        <v>59996632.649999999</v>
      </c>
      <c r="N26" s="11">
        <v>0</v>
      </c>
      <c r="O26" s="11">
        <v>0</v>
      </c>
      <c r="P26" s="11">
        <v>0</v>
      </c>
      <c r="Q26" s="17" t="s">
        <v>3847</v>
      </c>
      <c r="R26" s="11">
        <v>0</v>
      </c>
      <c r="S26" s="66">
        <v>10325766.9</v>
      </c>
      <c r="T26" s="15">
        <v>38494064.030000001</v>
      </c>
      <c r="U26" s="19">
        <v>0</v>
      </c>
      <c r="V26" s="19">
        <v>1</v>
      </c>
      <c r="W26" s="19">
        <v>0</v>
      </c>
      <c r="X26" s="19">
        <v>1</v>
      </c>
      <c r="Y26" s="19">
        <v>1</v>
      </c>
      <c r="Z26" s="19">
        <v>0</v>
      </c>
      <c r="AA26" s="19">
        <v>1</v>
      </c>
      <c r="AB26" s="20" t="s">
        <v>3850</v>
      </c>
      <c r="AC26" s="20" t="s">
        <v>3870</v>
      </c>
      <c r="AD26" s="106">
        <f t="shared" si="2"/>
        <v>4</v>
      </c>
      <c r="AE26" s="106">
        <f t="shared" si="3"/>
        <v>1</v>
      </c>
      <c r="AG26" s="67">
        <v>-4.45</v>
      </c>
      <c r="AH26" s="67">
        <v>-2.0754999999999999</v>
      </c>
      <c r="AI26" s="67">
        <v>6.49</v>
      </c>
      <c r="AJ26" s="67">
        <v>6.3070000000000004</v>
      </c>
      <c r="AK26" s="67">
        <v>110.94</v>
      </c>
      <c r="AL26" s="67">
        <v>43.35</v>
      </c>
      <c r="AM26" s="67">
        <v>26.17</v>
      </c>
      <c r="AN26" s="67">
        <v>215.79</v>
      </c>
      <c r="AO26" s="67">
        <v>38.31</v>
      </c>
    </row>
    <row r="27" spans="1:41" x14ac:dyDescent="0.4">
      <c r="A27" s="227">
        <v>843</v>
      </c>
      <c r="B27" s="12">
        <v>12</v>
      </c>
      <c r="C27" s="12" t="s">
        <v>1885</v>
      </c>
      <c r="D27" s="88">
        <v>11423</v>
      </c>
      <c r="E27" s="12" t="s">
        <v>1887</v>
      </c>
      <c r="F27" s="12" t="s">
        <v>953</v>
      </c>
      <c r="G27" s="11" t="s">
        <v>3912</v>
      </c>
      <c r="H27" s="13" t="s">
        <v>955</v>
      </c>
      <c r="I27" s="14">
        <v>0.84</v>
      </c>
      <c r="J27" s="14">
        <v>0.78</v>
      </c>
      <c r="K27" s="14">
        <v>0.6</v>
      </c>
      <c r="L27" s="265">
        <v>-8222856.8499999996</v>
      </c>
      <c r="M27" s="16">
        <v>5308154.7</v>
      </c>
      <c r="N27" s="11">
        <v>3</v>
      </c>
      <c r="O27" s="11">
        <v>1</v>
      </c>
      <c r="P27" s="11">
        <v>2</v>
      </c>
      <c r="Q27" s="17">
        <v>18.5</v>
      </c>
      <c r="R27" s="11">
        <v>6</v>
      </c>
      <c r="S27" s="66">
        <v>10627703.810000001</v>
      </c>
      <c r="T27" s="15">
        <v>-20501023.350000001</v>
      </c>
      <c r="U27" s="19">
        <v>1</v>
      </c>
      <c r="V27" s="19">
        <v>1</v>
      </c>
      <c r="W27" s="19">
        <v>0</v>
      </c>
      <c r="X27" s="19">
        <v>1</v>
      </c>
      <c r="Y27" s="19">
        <v>1</v>
      </c>
      <c r="Z27" s="19">
        <v>0</v>
      </c>
      <c r="AA27" s="19">
        <v>1</v>
      </c>
      <c r="AB27" s="20" t="s">
        <v>3848</v>
      </c>
      <c r="AC27" s="20" t="s">
        <v>3885</v>
      </c>
      <c r="AD27" s="106">
        <f t="shared" si="2"/>
        <v>5</v>
      </c>
      <c r="AE27" s="106">
        <f t="shared" si="3"/>
        <v>1</v>
      </c>
      <c r="AG27" s="67">
        <v>-5.4</v>
      </c>
      <c r="AH27" s="67">
        <v>-5.5007843137254904</v>
      </c>
      <c r="AI27" s="67">
        <v>4.49</v>
      </c>
      <c r="AJ27" s="67">
        <v>2.7552941176470589</v>
      </c>
      <c r="AK27" s="67">
        <v>230.81</v>
      </c>
      <c r="AL27" s="67">
        <v>39</v>
      </c>
      <c r="AM27" s="67">
        <v>40.090000000000003</v>
      </c>
      <c r="AN27" s="67">
        <v>237.62</v>
      </c>
      <c r="AO27" s="67">
        <v>40.630000000000003</v>
      </c>
    </row>
    <row r="28" spans="1:41" x14ac:dyDescent="0.4">
      <c r="A28" s="227">
        <v>844</v>
      </c>
      <c r="B28" s="12">
        <v>12</v>
      </c>
      <c r="C28" s="12" t="s">
        <v>1885</v>
      </c>
      <c r="D28" s="88">
        <v>11424</v>
      </c>
      <c r="E28" s="12" t="s">
        <v>1888</v>
      </c>
      <c r="F28" s="12" t="s">
        <v>953</v>
      </c>
      <c r="G28" s="11" t="s">
        <v>3876</v>
      </c>
      <c r="H28" s="13" t="s">
        <v>968</v>
      </c>
      <c r="I28" s="14">
        <v>2.06</v>
      </c>
      <c r="J28" s="14">
        <v>1.87</v>
      </c>
      <c r="K28" s="14">
        <v>1.69</v>
      </c>
      <c r="L28" s="265">
        <v>30510351.98</v>
      </c>
      <c r="M28" s="16">
        <v>18145886.280000001</v>
      </c>
      <c r="N28" s="11">
        <v>0</v>
      </c>
      <c r="O28" s="11">
        <v>0</v>
      </c>
      <c r="P28" s="11">
        <v>0</v>
      </c>
      <c r="Q28" s="17" t="s">
        <v>3847</v>
      </c>
      <c r="R28" s="11">
        <v>0</v>
      </c>
      <c r="S28" s="66">
        <v>18023232.23</v>
      </c>
      <c r="T28" s="15">
        <v>19987804.23</v>
      </c>
      <c r="U28" s="19">
        <v>1</v>
      </c>
      <c r="V28" s="19">
        <v>1</v>
      </c>
      <c r="W28" s="19">
        <v>0</v>
      </c>
      <c r="X28" s="19">
        <v>1</v>
      </c>
      <c r="Y28" s="19">
        <v>1</v>
      </c>
      <c r="Z28" s="19">
        <v>0</v>
      </c>
      <c r="AA28" s="19">
        <v>0</v>
      </c>
      <c r="AB28" s="20" t="s">
        <v>3850</v>
      </c>
      <c r="AC28" s="20" t="s">
        <v>3870</v>
      </c>
      <c r="AD28" s="106">
        <f t="shared" si="2"/>
        <v>4</v>
      </c>
      <c r="AE28" s="106">
        <f t="shared" si="3"/>
        <v>1</v>
      </c>
      <c r="AG28" s="67">
        <v>2.56</v>
      </c>
      <c r="AH28" s="67">
        <v>-3.1151960784313713</v>
      </c>
      <c r="AI28" s="67">
        <v>24.64</v>
      </c>
      <c r="AJ28" s="67">
        <v>3.2665686274509809</v>
      </c>
      <c r="AK28" s="67">
        <v>179.39</v>
      </c>
      <c r="AL28" s="67">
        <v>19.77</v>
      </c>
      <c r="AM28" s="67">
        <v>35.57</v>
      </c>
      <c r="AN28" s="67">
        <v>296.37</v>
      </c>
      <c r="AO28" s="67">
        <v>64.84</v>
      </c>
    </row>
    <row r="29" spans="1:41" x14ac:dyDescent="0.4">
      <c r="A29" s="227">
        <v>845</v>
      </c>
      <c r="B29" s="12">
        <v>12</v>
      </c>
      <c r="C29" s="12" t="s">
        <v>1885</v>
      </c>
      <c r="D29" s="88">
        <v>11425</v>
      </c>
      <c r="E29" s="12" t="s">
        <v>1889</v>
      </c>
      <c r="F29" s="12" t="s">
        <v>953</v>
      </c>
      <c r="G29" s="11" t="s">
        <v>3902</v>
      </c>
      <c r="H29" s="13" t="s">
        <v>964</v>
      </c>
      <c r="I29" s="14">
        <v>1.1000000000000001</v>
      </c>
      <c r="J29" s="14">
        <v>0.97</v>
      </c>
      <c r="K29" s="14">
        <v>0.72</v>
      </c>
      <c r="L29" s="265">
        <v>1844335.23</v>
      </c>
      <c r="M29" s="16">
        <v>25231943.260000002</v>
      </c>
      <c r="N29" s="11">
        <v>3</v>
      </c>
      <c r="O29" s="11">
        <v>0</v>
      </c>
      <c r="P29" s="11">
        <v>0</v>
      </c>
      <c r="Q29" s="17" t="s">
        <v>3847</v>
      </c>
      <c r="R29" s="11">
        <v>3</v>
      </c>
      <c r="S29" s="66">
        <v>28787318.09</v>
      </c>
      <c r="T29" s="15">
        <v>-5220467.22</v>
      </c>
      <c r="U29" s="19">
        <v>0</v>
      </c>
      <c r="V29" s="19">
        <v>1</v>
      </c>
      <c r="W29" s="19">
        <v>0</v>
      </c>
      <c r="X29" s="19">
        <v>1</v>
      </c>
      <c r="Y29" s="19">
        <v>0</v>
      </c>
      <c r="Z29" s="19">
        <v>0</v>
      </c>
      <c r="AA29" s="19">
        <v>0</v>
      </c>
      <c r="AB29" s="20" t="s">
        <v>3857</v>
      </c>
      <c r="AC29" s="20" t="s">
        <v>3893</v>
      </c>
      <c r="AD29" s="106">
        <f t="shared" si="2"/>
        <v>2</v>
      </c>
      <c r="AE29" s="106">
        <f t="shared" si="3"/>
        <v>0</v>
      </c>
      <c r="AG29" s="67">
        <v>-4.7300000000000004</v>
      </c>
      <c r="AH29" s="67">
        <v>-2.3275373134328365</v>
      </c>
      <c r="AI29" s="67">
        <v>31.93</v>
      </c>
      <c r="AJ29" s="67">
        <v>2.2327238805970144</v>
      </c>
      <c r="AK29" s="67">
        <v>211.12</v>
      </c>
      <c r="AL29" s="67">
        <v>41.89</v>
      </c>
      <c r="AM29" s="67">
        <v>66.349999999999994</v>
      </c>
      <c r="AN29" s="67">
        <v>190.19</v>
      </c>
      <c r="AO29" s="67">
        <v>73.33</v>
      </c>
    </row>
    <row r="30" spans="1:41" x14ac:dyDescent="0.4">
      <c r="A30" s="227">
        <v>846</v>
      </c>
      <c r="B30" s="12">
        <v>12</v>
      </c>
      <c r="C30" s="12" t="s">
        <v>1885</v>
      </c>
      <c r="D30" s="88">
        <v>11426</v>
      </c>
      <c r="E30" s="12" t="s">
        <v>1890</v>
      </c>
      <c r="F30" s="12" t="s">
        <v>953</v>
      </c>
      <c r="G30" s="11" t="s">
        <v>3888</v>
      </c>
      <c r="H30" s="13" t="s">
        <v>964</v>
      </c>
      <c r="I30" s="14">
        <v>2.5099999999999998</v>
      </c>
      <c r="J30" s="14">
        <v>2.33</v>
      </c>
      <c r="K30" s="14">
        <v>2.15</v>
      </c>
      <c r="L30" s="265">
        <v>28091412.300000001</v>
      </c>
      <c r="M30" s="16">
        <v>7176633.3799999999</v>
      </c>
      <c r="N30" s="11">
        <v>0</v>
      </c>
      <c r="O30" s="11">
        <v>0</v>
      </c>
      <c r="P30" s="11">
        <v>0</v>
      </c>
      <c r="Q30" s="17" t="s">
        <v>3847</v>
      </c>
      <c r="R30" s="11">
        <v>0</v>
      </c>
      <c r="S30" s="66">
        <v>9606457.6999999993</v>
      </c>
      <c r="T30" s="15">
        <v>21351024.989999998</v>
      </c>
      <c r="U30" s="19">
        <v>0</v>
      </c>
      <c r="V30" s="19">
        <v>1</v>
      </c>
      <c r="W30" s="19">
        <v>0</v>
      </c>
      <c r="X30" s="19">
        <v>1</v>
      </c>
      <c r="Y30" s="19">
        <v>1</v>
      </c>
      <c r="Z30" s="19">
        <v>0</v>
      </c>
      <c r="AA30" s="19">
        <v>1</v>
      </c>
      <c r="AB30" s="20" t="s">
        <v>3850</v>
      </c>
      <c r="AC30" s="20" t="s">
        <v>3870</v>
      </c>
      <c r="AD30" s="106">
        <f t="shared" si="2"/>
        <v>4</v>
      </c>
      <c r="AE30" s="106">
        <f t="shared" si="3"/>
        <v>1</v>
      </c>
      <c r="AG30" s="67">
        <v>-2.4300000000000002</v>
      </c>
      <c r="AH30" s="67">
        <v>-2.3275373134328365</v>
      </c>
      <c r="AI30" s="67">
        <v>8.2100000000000009</v>
      </c>
      <c r="AJ30" s="67">
        <v>2.2327238805970144</v>
      </c>
      <c r="AK30" s="67">
        <v>155.69999999999999</v>
      </c>
      <c r="AL30" s="67">
        <v>15.85</v>
      </c>
      <c r="AM30" s="67">
        <v>46.93</v>
      </c>
      <c r="AN30" s="67">
        <v>170.66</v>
      </c>
      <c r="AO30" s="67">
        <v>56.6</v>
      </c>
    </row>
    <row r="31" spans="1:41" x14ac:dyDescent="0.4">
      <c r="A31" s="227">
        <v>847</v>
      </c>
      <c r="B31" s="12">
        <v>12</v>
      </c>
      <c r="C31" s="12" t="s">
        <v>1885</v>
      </c>
      <c r="D31" s="88">
        <v>11427</v>
      </c>
      <c r="E31" s="12" t="s">
        <v>1891</v>
      </c>
      <c r="F31" s="12" t="s">
        <v>953</v>
      </c>
      <c r="G31" s="11" t="s">
        <v>3853</v>
      </c>
      <c r="H31" s="13" t="s">
        <v>959</v>
      </c>
      <c r="I31" s="14">
        <v>2.37</v>
      </c>
      <c r="J31" s="14">
        <v>2.2799999999999998</v>
      </c>
      <c r="K31" s="14">
        <v>2.0099999999999998</v>
      </c>
      <c r="L31" s="265">
        <v>20431622.32</v>
      </c>
      <c r="M31" s="16">
        <v>5185449.2699999996</v>
      </c>
      <c r="N31" s="11">
        <v>0</v>
      </c>
      <c r="O31" s="11">
        <v>0</v>
      </c>
      <c r="P31" s="11">
        <v>0</v>
      </c>
      <c r="Q31" s="17" t="s">
        <v>3847</v>
      </c>
      <c r="R31" s="11">
        <v>0</v>
      </c>
      <c r="S31" s="66">
        <v>6067397.9000000004</v>
      </c>
      <c r="T31" s="15">
        <v>15018254.01</v>
      </c>
      <c r="U31" s="19">
        <v>0</v>
      </c>
      <c r="V31" s="19">
        <v>1</v>
      </c>
      <c r="W31" s="19">
        <v>0</v>
      </c>
      <c r="X31" s="19">
        <v>1</v>
      </c>
      <c r="Y31" s="19">
        <v>0</v>
      </c>
      <c r="Z31" s="19">
        <v>0</v>
      </c>
      <c r="AA31" s="19">
        <v>1</v>
      </c>
      <c r="AB31" s="20" t="s">
        <v>3851</v>
      </c>
      <c r="AC31" s="20" t="s">
        <v>3855</v>
      </c>
      <c r="AD31" s="106">
        <f t="shared" si="2"/>
        <v>3</v>
      </c>
      <c r="AE31" s="106">
        <f t="shared" si="3"/>
        <v>0</v>
      </c>
      <c r="AG31" s="67">
        <v>-8.44</v>
      </c>
      <c r="AH31" s="67">
        <v>-4.5212173913043481</v>
      </c>
      <c r="AI31" s="67">
        <v>7.87</v>
      </c>
      <c r="AJ31" s="67">
        <v>1.576782608695652</v>
      </c>
      <c r="AK31" s="67">
        <v>223.52</v>
      </c>
      <c r="AL31" s="67">
        <v>34.200000000000003</v>
      </c>
      <c r="AM31" s="67">
        <v>131.04</v>
      </c>
      <c r="AN31" s="67">
        <v>430.23</v>
      </c>
      <c r="AO31" s="67">
        <v>54.22</v>
      </c>
    </row>
    <row r="32" spans="1:41" x14ac:dyDescent="0.4">
      <c r="A32" s="227">
        <v>848</v>
      </c>
      <c r="B32" s="12">
        <v>12</v>
      </c>
      <c r="C32" s="12" t="s">
        <v>1885</v>
      </c>
      <c r="D32" s="88">
        <v>11428</v>
      </c>
      <c r="E32" s="12" t="s">
        <v>1892</v>
      </c>
      <c r="F32" s="12" t="s">
        <v>953</v>
      </c>
      <c r="G32" s="11" t="s">
        <v>3853</v>
      </c>
      <c r="H32" s="13" t="s">
        <v>959</v>
      </c>
      <c r="I32" s="14">
        <v>0.91</v>
      </c>
      <c r="J32" s="14">
        <v>0.81</v>
      </c>
      <c r="K32" s="14">
        <v>0.57999999999999996</v>
      </c>
      <c r="L32" s="265">
        <v>-1210923.3600000001</v>
      </c>
      <c r="M32" s="16">
        <v>2787759.11</v>
      </c>
      <c r="N32" s="11">
        <v>3</v>
      </c>
      <c r="O32" s="11">
        <v>1</v>
      </c>
      <c r="P32" s="11">
        <v>1</v>
      </c>
      <c r="Q32" s="17">
        <v>5.2</v>
      </c>
      <c r="R32" s="11">
        <v>5</v>
      </c>
      <c r="S32" s="66">
        <v>5781263.9299999997</v>
      </c>
      <c r="T32" s="15">
        <v>-5504108.8399999999</v>
      </c>
      <c r="U32" s="19">
        <v>0</v>
      </c>
      <c r="V32" s="19">
        <v>1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20" t="s">
        <v>3863</v>
      </c>
      <c r="AC32" s="20" t="s">
        <v>3901</v>
      </c>
      <c r="AD32" s="106">
        <f t="shared" si="2"/>
        <v>1</v>
      </c>
      <c r="AE32" s="106">
        <f t="shared" si="3"/>
        <v>0</v>
      </c>
      <c r="AG32" s="67">
        <v>-17.03</v>
      </c>
      <c r="AH32" s="67">
        <v>-4.5212173913043481</v>
      </c>
      <c r="AI32" s="67">
        <v>5.4</v>
      </c>
      <c r="AJ32" s="67">
        <v>1.576782608695652</v>
      </c>
      <c r="AK32" s="67">
        <v>304.41000000000003</v>
      </c>
      <c r="AL32" s="67">
        <v>70.8</v>
      </c>
      <c r="AM32" s="67">
        <v>91.23</v>
      </c>
      <c r="AN32" s="67">
        <v>212.7</v>
      </c>
      <c r="AO32" s="67">
        <v>76.53</v>
      </c>
    </row>
    <row r="33" spans="1:41" x14ac:dyDescent="0.4">
      <c r="A33" s="227">
        <v>849</v>
      </c>
      <c r="B33" s="12">
        <v>12</v>
      </c>
      <c r="C33" s="12" t="s">
        <v>1885</v>
      </c>
      <c r="D33" s="88">
        <v>11429</v>
      </c>
      <c r="E33" s="12" t="s">
        <v>1893</v>
      </c>
      <c r="F33" s="12" t="s">
        <v>953</v>
      </c>
      <c r="G33" s="11" t="s">
        <v>3872</v>
      </c>
      <c r="H33" s="13" t="s">
        <v>968</v>
      </c>
      <c r="I33" s="14">
        <v>1.51</v>
      </c>
      <c r="J33" s="14">
        <v>1.35</v>
      </c>
      <c r="K33" s="14">
        <v>1.07</v>
      </c>
      <c r="L33" s="265">
        <v>15836271.029999999</v>
      </c>
      <c r="M33" s="16">
        <v>13748535.439999999</v>
      </c>
      <c r="N33" s="11">
        <v>0</v>
      </c>
      <c r="O33" s="11">
        <v>0</v>
      </c>
      <c r="P33" s="11">
        <v>0</v>
      </c>
      <c r="Q33" s="17" t="s">
        <v>3847</v>
      </c>
      <c r="R33" s="11">
        <v>0</v>
      </c>
      <c r="S33" s="66">
        <v>18144547.18</v>
      </c>
      <c r="T33" s="15">
        <v>2150954.35</v>
      </c>
      <c r="U33" s="19">
        <v>1</v>
      </c>
      <c r="V33" s="19">
        <v>1</v>
      </c>
      <c r="W33" s="19">
        <v>0</v>
      </c>
      <c r="X33" s="19">
        <v>1</v>
      </c>
      <c r="Y33" s="19">
        <v>1</v>
      </c>
      <c r="Z33" s="19">
        <v>0</v>
      </c>
      <c r="AA33" s="19">
        <v>0</v>
      </c>
      <c r="AB33" s="20" t="s">
        <v>3850</v>
      </c>
      <c r="AC33" s="20" t="s">
        <v>3870</v>
      </c>
      <c r="AD33" s="106">
        <f t="shared" si="2"/>
        <v>4</v>
      </c>
      <c r="AE33" s="106">
        <f t="shared" si="3"/>
        <v>1</v>
      </c>
      <c r="AG33" s="67">
        <v>0.31</v>
      </c>
      <c r="AH33" s="67">
        <v>-3.1151960784313713</v>
      </c>
      <c r="AI33" s="67">
        <v>13.46</v>
      </c>
      <c r="AJ33" s="67">
        <v>3.2665686274509809</v>
      </c>
      <c r="AK33" s="67">
        <v>176.59</v>
      </c>
      <c r="AL33" s="67">
        <v>19.89</v>
      </c>
      <c r="AM33" s="67">
        <v>52.35</v>
      </c>
      <c r="AN33" s="67">
        <v>209.57</v>
      </c>
      <c r="AO33" s="67">
        <v>71.010000000000005</v>
      </c>
    </row>
    <row r="34" spans="1:41" x14ac:dyDescent="0.4">
      <c r="A34" s="227">
        <v>850</v>
      </c>
      <c r="B34" s="12">
        <v>12</v>
      </c>
      <c r="C34" s="12" t="s">
        <v>1885</v>
      </c>
      <c r="D34" s="88">
        <v>11430</v>
      </c>
      <c r="E34" s="12" t="s">
        <v>1894</v>
      </c>
      <c r="F34" s="12" t="s">
        <v>953</v>
      </c>
      <c r="G34" s="11" t="s">
        <v>3884</v>
      </c>
      <c r="H34" s="13" t="s">
        <v>3898</v>
      </c>
      <c r="I34" s="14">
        <v>1</v>
      </c>
      <c r="J34" s="14">
        <v>0.92</v>
      </c>
      <c r="K34" s="14">
        <v>0.69</v>
      </c>
      <c r="L34" s="265">
        <v>-113085.6</v>
      </c>
      <c r="M34" s="16">
        <v>8439764.6799999997</v>
      </c>
      <c r="N34" s="11">
        <v>3</v>
      </c>
      <c r="O34" s="11">
        <v>1</v>
      </c>
      <c r="P34" s="11">
        <v>0</v>
      </c>
      <c r="Q34" s="17">
        <v>0.1</v>
      </c>
      <c r="R34" s="11">
        <v>4</v>
      </c>
      <c r="S34" s="66">
        <v>17907730.300000001</v>
      </c>
      <c r="T34" s="15">
        <v>-10733679.939999999</v>
      </c>
      <c r="U34" s="19">
        <v>1</v>
      </c>
      <c r="V34" s="19">
        <v>1</v>
      </c>
      <c r="W34" s="19">
        <v>1</v>
      </c>
      <c r="X34" s="19">
        <v>1</v>
      </c>
      <c r="Y34" s="19">
        <v>0</v>
      </c>
      <c r="Z34" s="19">
        <v>0</v>
      </c>
      <c r="AA34" s="19">
        <v>1</v>
      </c>
      <c r="AB34" s="20" t="s">
        <v>3848</v>
      </c>
      <c r="AC34" s="20" t="s">
        <v>3903</v>
      </c>
      <c r="AD34" s="106">
        <f t="shared" si="2"/>
        <v>5</v>
      </c>
      <c r="AE34" s="106">
        <f t="shared" si="3"/>
        <v>1</v>
      </c>
      <c r="AG34" s="67">
        <v>-1.5</v>
      </c>
      <c r="AH34" s="67">
        <v>-5.4964285714285719</v>
      </c>
      <c r="AI34" s="67">
        <v>8.69</v>
      </c>
      <c r="AJ34" s="67">
        <v>-0.97392857142857159</v>
      </c>
      <c r="AK34" s="67">
        <v>175.01</v>
      </c>
      <c r="AL34" s="67">
        <v>19.54</v>
      </c>
      <c r="AM34" s="67">
        <v>76.540000000000006</v>
      </c>
      <c r="AN34" s="67">
        <v>216.57</v>
      </c>
      <c r="AO34" s="67">
        <v>39.130000000000003</v>
      </c>
    </row>
    <row r="35" spans="1:41" x14ac:dyDescent="0.4">
      <c r="A35" s="227">
        <v>851</v>
      </c>
      <c r="B35" s="12">
        <v>12</v>
      </c>
      <c r="C35" s="12" t="s">
        <v>1885</v>
      </c>
      <c r="D35" s="88">
        <v>11431</v>
      </c>
      <c r="E35" s="12" t="s">
        <v>1895</v>
      </c>
      <c r="F35" s="12" t="s">
        <v>953</v>
      </c>
      <c r="G35" s="11" t="s">
        <v>3917</v>
      </c>
      <c r="H35" s="13" t="s">
        <v>959</v>
      </c>
      <c r="I35" s="14">
        <v>0.62</v>
      </c>
      <c r="J35" s="14">
        <v>0.51</v>
      </c>
      <c r="K35" s="14">
        <v>0.28999999999999998</v>
      </c>
      <c r="L35" s="265">
        <v>-4883314</v>
      </c>
      <c r="M35" s="16">
        <v>3269489.07</v>
      </c>
      <c r="N35" s="11">
        <v>3</v>
      </c>
      <c r="O35" s="11">
        <v>1</v>
      </c>
      <c r="P35" s="11">
        <v>2</v>
      </c>
      <c r="Q35" s="17">
        <v>17.899999999999999</v>
      </c>
      <c r="R35" s="11">
        <v>6</v>
      </c>
      <c r="S35" s="66">
        <v>6930962.5599999996</v>
      </c>
      <c r="T35" s="15">
        <v>-9196864.4100000001</v>
      </c>
      <c r="U35" s="19">
        <v>1</v>
      </c>
      <c r="V35" s="19">
        <v>1</v>
      </c>
      <c r="W35" s="19">
        <v>0</v>
      </c>
      <c r="X35" s="19">
        <v>1</v>
      </c>
      <c r="Y35" s="19">
        <v>1</v>
      </c>
      <c r="Z35" s="19">
        <v>0</v>
      </c>
      <c r="AA35" s="19">
        <v>0</v>
      </c>
      <c r="AB35" s="20" t="s">
        <v>3850</v>
      </c>
      <c r="AC35" s="20" t="s">
        <v>3878</v>
      </c>
      <c r="AD35" s="106">
        <f t="shared" si="2"/>
        <v>4</v>
      </c>
      <c r="AE35" s="106">
        <f t="shared" si="3"/>
        <v>1</v>
      </c>
      <c r="AG35" s="67">
        <v>-3</v>
      </c>
      <c r="AH35" s="67">
        <v>-4.5212173913043481</v>
      </c>
      <c r="AI35" s="67">
        <v>5.64</v>
      </c>
      <c r="AJ35" s="67">
        <v>1.576782608695652</v>
      </c>
      <c r="AK35" s="67">
        <v>183.97</v>
      </c>
      <c r="AL35" s="67">
        <v>34.729999999999997</v>
      </c>
      <c r="AM35" s="67">
        <v>47.17</v>
      </c>
      <c r="AN35" s="67">
        <v>275.39999999999998</v>
      </c>
      <c r="AO35" s="67">
        <v>65.77</v>
      </c>
    </row>
    <row r="36" spans="1:41" x14ac:dyDescent="0.4">
      <c r="A36" s="227">
        <v>852</v>
      </c>
      <c r="B36" s="12">
        <v>12</v>
      </c>
      <c r="C36" s="12" t="s">
        <v>1885</v>
      </c>
      <c r="D36" s="88">
        <v>11460</v>
      </c>
      <c r="E36" s="12" t="s">
        <v>1896</v>
      </c>
      <c r="F36" s="12" t="s">
        <v>953</v>
      </c>
      <c r="G36" s="11" t="s">
        <v>3886</v>
      </c>
      <c r="H36" s="13" t="s">
        <v>966</v>
      </c>
      <c r="I36" s="14">
        <v>1.19</v>
      </c>
      <c r="J36" s="14">
        <v>1.1299999999999999</v>
      </c>
      <c r="K36" s="14">
        <v>0.88</v>
      </c>
      <c r="L36" s="265">
        <v>8124433.1900000004</v>
      </c>
      <c r="M36" s="16">
        <v>13316164.060000001</v>
      </c>
      <c r="N36" s="11">
        <v>1</v>
      </c>
      <c r="O36" s="11">
        <v>0</v>
      </c>
      <c r="P36" s="11">
        <v>0</v>
      </c>
      <c r="Q36" s="17" t="s">
        <v>3847</v>
      </c>
      <c r="R36" s="11">
        <v>1</v>
      </c>
      <c r="S36" s="66">
        <v>22209662.850000001</v>
      </c>
      <c r="T36" s="15">
        <v>-5744227.2300000004</v>
      </c>
      <c r="U36" s="19">
        <v>1</v>
      </c>
      <c r="V36" s="19">
        <v>1</v>
      </c>
      <c r="W36" s="19">
        <v>0</v>
      </c>
      <c r="X36" s="19">
        <v>1</v>
      </c>
      <c r="Y36" s="19">
        <v>1</v>
      </c>
      <c r="Z36" s="19">
        <v>0</v>
      </c>
      <c r="AA36" s="19">
        <v>1</v>
      </c>
      <c r="AB36" s="20" t="s">
        <v>3848</v>
      </c>
      <c r="AC36" s="20" t="s">
        <v>3858</v>
      </c>
      <c r="AD36" s="106">
        <f t="shared" si="2"/>
        <v>5</v>
      </c>
      <c r="AE36" s="106">
        <f t="shared" si="3"/>
        <v>1</v>
      </c>
      <c r="AG36" s="67">
        <v>-3.62</v>
      </c>
      <c r="AH36" s="67">
        <v>-4.3256097560975597</v>
      </c>
      <c r="AI36" s="67">
        <v>7.98</v>
      </c>
      <c r="AJ36" s="67">
        <v>4.4568292682926831</v>
      </c>
      <c r="AK36" s="67">
        <v>275.27</v>
      </c>
      <c r="AL36" s="67">
        <v>28.1</v>
      </c>
      <c r="AM36" s="67">
        <v>47.53</v>
      </c>
      <c r="AN36" s="67">
        <v>210.28</v>
      </c>
      <c r="AO36" s="67">
        <v>22.25</v>
      </c>
    </row>
    <row r="37" spans="1:41" x14ac:dyDescent="0.4">
      <c r="A37" s="227">
        <v>853</v>
      </c>
      <c r="B37" s="12">
        <v>12</v>
      </c>
      <c r="C37" s="12" t="s">
        <v>1885</v>
      </c>
      <c r="D37" s="88">
        <v>11464</v>
      </c>
      <c r="E37" s="12" t="s">
        <v>1897</v>
      </c>
      <c r="F37" s="12" t="s">
        <v>953</v>
      </c>
      <c r="G37" s="11" t="s">
        <v>3874</v>
      </c>
      <c r="H37" s="13" t="s">
        <v>959</v>
      </c>
      <c r="I37" s="14">
        <v>3.02</v>
      </c>
      <c r="J37" s="14">
        <v>2.74</v>
      </c>
      <c r="K37" s="14">
        <v>2.2599999999999998</v>
      </c>
      <c r="L37" s="265">
        <v>15064304.16</v>
      </c>
      <c r="M37" s="16">
        <v>8804624.3699999992</v>
      </c>
      <c r="N37" s="11">
        <v>0</v>
      </c>
      <c r="O37" s="11">
        <v>0</v>
      </c>
      <c r="P37" s="11">
        <v>0</v>
      </c>
      <c r="Q37" s="17" t="s">
        <v>3847</v>
      </c>
      <c r="R37" s="11">
        <v>0</v>
      </c>
      <c r="S37" s="66">
        <v>12653073.939999999</v>
      </c>
      <c r="T37" s="15">
        <v>9376546.2899999991</v>
      </c>
      <c r="U37" s="19">
        <v>0</v>
      </c>
      <c r="V37" s="19">
        <v>1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20" t="s">
        <v>3863</v>
      </c>
      <c r="AC37" s="20" t="s">
        <v>3908</v>
      </c>
      <c r="AD37" s="106">
        <f t="shared" si="2"/>
        <v>1</v>
      </c>
      <c r="AE37" s="106">
        <f t="shared" si="3"/>
        <v>0</v>
      </c>
      <c r="AG37" s="67">
        <v>-14.7</v>
      </c>
      <c r="AH37" s="67">
        <v>-4.5212173913043481</v>
      </c>
      <c r="AI37" s="67">
        <v>11.7</v>
      </c>
      <c r="AJ37" s="67">
        <v>1.576782608695652</v>
      </c>
      <c r="AK37" s="67">
        <v>130.47999999999999</v>
      </c>
      <c r="AL37" s="67">
        <v>61.21</v>
      </c>
      <c r="AM37" s="67">
        <v>60.38</v>
      </c>
      <c r="AN37" s="67">
        <v>211.23</v>
      </c>
      <c r="AO37" s="67">
        <v>71.08</v>
      </c>
    </row>
    <row r="38" spans="1:41" x14ac:dyDescent="0.4">
      <c r="A38" s="227">
        <v>854</v>
      </c>
      <c r="B38" s="12">
        <v>12</v>
      </c>
      <c r="C38" s="12" t="s">
        <v>1898</v>
      </c>
      <c r="D38" s="88">
        <v>10747</v>
      </c>
      <c r="E38" s="12" t="s">
        <v>1899</v>
      </c>
      <c r="F38" s="12" t="s">
        <v>986</v>
      </c>
      <c r="G38" s="11" t="s">
        <v>3918</v>
      </c>
      <c r="H38" s="13" t="s">
        <v>1014</v>
      </c>
      <c r="I38" s="14">
        <v>1.81</v>
      </c>
      <c r="J38" s="14">
        <v>1.56</v>
      </c>
      <c r="K38" s="14">
        <v>1.1100000000000001</v>
      </c>
      <c r="L38" s="265">
        <v>100155147.13</v>
      </c>
      <c r="M38" s="16">
        <v>35569681.57</v>
      </c>
      <c r="N38" s="11">
        <v>0</v>
      </c>
      <c r="O38" s="11">
        <v>0</v>
      </c>
      <c r="P38" s="11">
        <v>0</v>
      </c>
      <c r="Q38" s="17" t="s">
        <v>3847</v>
      </c>
      <c r="R38" s="11">
        <v>0</v>
      </c>
      <c r="S38" s="66">
        <v>20383330.219999999</v>
      </c>
      <c r="T38" s="15">
        <v>13738619.24</v>
      </c>
      <c r="U38" s="19">
        <v>0</v>
      </c>
      <c r="V38" s="19">
        <v>0</v>
      </c>
      <c r="W38" s="19">
        <v>1</v>
      </c>
      <c r="X38" s="19">
        <v>1</v>
      </c>
      <c r="Y38" s="19">
        <v>1</v>
      </c>
      <c r="Z38" s="19">
        <v>1</v>
      </c>
      <c r="AA38" s="19">
        <v>1</v>
      </c>
      <c r="AB38" s="20" t="s">
        <v>3848</v>
      </c>
      <c r="AC38" s="20" t="s">
        <v>3849</v>
      </c>
      <c r="AD38" s="106">
        <f t="shared" si="2"/>
        <v>5</v>
      </c>
      <c r="AE38" s="106">
        <f t="shared" si="3"/>
        <v>1</v>
      </c>
      <c r="AG38" s="67">
        <v>-2.96</v>
      </c>
      <c r="AH38" s="67">
        <v>-2.0754999999999999</v>
      </c>
      <c r="AI38" s="67">
        <v>3.5</v>
      </c>
      <c r="AJ38" s="67">
        <v>6.3070000000000004</v>
      </c>
      <c r="AK38" s="67">
        <v>84.85</v>
      </c>
      <c r="AL38" s="67">
        <v>10.46</v>
      </c>
      <c r="AM38" s="67">
        <v>21.53</v>
      </c>
      <c r="AN38" s="67">
        <v>13.31</v>
      </c>
      <c r="AO38" s="67">
        <v>38.08</v>
      </c>
    </row>
    <row r="39" spans="1:41" x14ac:dyDescent="0.4">
      <c r="A39" s="227">
        <v>855</v>
      </c>
      <c r="B39" s="12">
        <v>12</v>
      </c>
      <c r="C39" s="12" t="s">
        <v>1898</v>
      </c>
      <c r="D39" s="88">
        <v>11414</v>
      </c>
      <c r="E39" s="12" t="s">
        <v>1900</v>
      </c>
      <c r="F39" s="12" t="s">
        <v>953</v>
      </c>
      <c r="G39" s="11" t="s">
        <v>3853</v>
      </c>
      <c r="H39" s="13" t="s">
        <v>964</v>
      </c>
      <c r="I39" s="14">
        <v>1.74</v>
      </c>
      <c r="J39" s="14">
        <v>1.56</v>
      </c>
      <c r="K39" s="14">
        <v>1.29</v>
      </c>
      <c r="L39" s="265">
        <v>8781599.1999999993</v>
      </c>
      <c r="M39" s="16">
        <v>7188445.3399999999</v>
      </c>
      <c r="N39" s="11">
        <v>0</v>
      </c>
      <c r="O39" s="11">
        <v>0</v>
      </c>
      <c r="P39" s="11">
        <v>0</v>
      </c>
      <c r="Q39" s="17" t="s">
        <v>3847</v>
      </c>
      <c r="R39" s="11">
        <v>0</v>
      </c>
      <c r="S39" s="66">
        <v>8715505.0700000003</v>
      </c>
      <c r="T39" s="15">
        <v>3453222.02</v>
      </c>
      <c r="U39" s="19">
        <v>1</v>
      </c>
      <c r="V39" s="19">
        <v>1</v>
      </c>
      <c r="W39" s="19">
        <v>0</v>
      </c>
      <c r="X39" s="19">
        <v>1</v>
      </c>
      <c r="Y39" s="19">
        <v>1</v>
      </c>
      <c r="Z39" s="19">
        <v>0</v>
      </c>
      <c r="AA39" s="19">
        <v>1</v>
      </c>
      <c r="AB39" s="20" t="s">
        <v>3848</v>
      </c>
      <c r="AC39" s="20" t="s">
        <v>3849</v>
      </c>
      <c r="AD39" s="106">
        <f t="shared" si="2"/>
        <v>5</v>
      </c>
      <c r="AE39" s="106">
        <f t="shared" si="3"/>
        <v>1</v>
      </c>
      <c r="AG39" s="67">
        <v>4.2699999999999996</v>
      </c>
      <c r="AH39" s="67">
        <v>-2.3275373134328365</v>
      </c>
      <c r="AI39" s="67">
        <v>18.34</v>
      </c>
      <c r="AJ39" s="67">
        <v>2.2327238805970144</v>
      </c>
      <c r="AK39" s="67">
        <v>185.01</v>
      </c>
      <c r="AL39" s="67">
        <v>17.059999999999999</v>
      </c>
      <c r="AM39" s="67">
        <v>35.47</v>
      </c>
      <c r="AN39" s="67">
        <v>139.05000000000001</v>
      </c>
      <c r="AO39" s="67">
        <v>54.99</v>
      </c>
    </row>
    <row r="40" spans="1:41" x14ac:dyDescent="0.4">
      <c r="A40" s="227">
        <v>856</v>
      </c>
      <c r="B40" s="12">
        <v>12</v>
      </c>
      <c r="C40" s="12" t="s">
        <v>1898</v>
      </c>
      <c r="D40" s="88">
        <v>11415</v>
      </c>
      <c r="E40" s="12" t="s">
        <v>1901</v>
      </c>
      <c r="F40" s="12" t="s">
        <v>953</v>
      </c>
      <c r="G40" s="11" t="s">
        <v>3874</v>
      </c>
      <c r="H40" s="13" t="s">
        <v>964</v>
      </c>
      <c r="I40" s="14">
        <v>0.52</v>
      </c>
      <c r="J40" s="14">
        <v>0.4</v>
      </c>
      <c r="K40" s="14">
        <v>0.28000000000000003</v>
      </c>
      <c r="L40" s="265">
        <v>-7934421.1799999997</v>
      </c>
      <c r="M40" s="16">
        <v>4733515.25</v>
      </c>
      <c r="N40" s="11">
        <v>3</v>
      </c>
      <c r="O40" s="11">
        <v>1</v>
      </c>
      <c r="P40" s="11">
        <v>2</v>
      </c>
      <c r="Q40" s="17">
        <v>20.100000000000001</v>
      </c>
      <c r="R40" s="11">
        <v>6</v>
      </c>
      <c r="S40" s="66">
        <v>5739650.6900000004</v>
      </c>
      <c r="T40" s="15">
        <v>-11844603.789999999</v>
      </c>
      <c r="U40" s="19">
        <v>1</v>
      </c>
      <c r="V40" s="19">
        <v>1</v>
      </c>
      <c r="W40" s="19">
        <v>0</v>
      </c>
      <c r="X40" s="19">
        <v>1</v>
      </c>
      <c r="Y40" s="19">
        <v>1</v>
      </c>
      <c r="Z40" s="19">
        <v>0</v>
      </c>
      <c r="AA40" s="19">
        <v>1</v>
      </c>
      <c r="AB40" s="20" t="s">
        <v>3848</v>
      </c>
      <c r="AC40" s="20" t="s">
        <v>3885</v>
      </c>
      <c r="AD40" s="106">
        <f t="shared" si="2"/>
        <v>5</v>
      </c>
      <c r="AE40" s="106">
        <f t="shared" si="3"/>
        <v>1</v>
      </c>
      <c r="AG40" s="67">
        <v>0.64</v>
      </c>
      <c r="AH40" s="67">
        <v>-2.3275373134328365</v>
      </c>
      <c r="AI40" s="67">
        <v>17.04</v>
      </c>
      <c r="AJ40" s="67">
        <v>2.2327238805970144</v>
      </c>
      <c r="AK40" s="67">
        <v>286.14</v>
      </c>
      <c r="AL40" s="67">
        <v>16.989999999999998</v>
      </c>
      <c r="AM40" s="67">
        <v>34.83</v>
      </c>
      <c r="AN40" s="67">
        <v>131.9</v>
      </c>
      <c r="AO40" s="67">
        <v>52.63</v>
      </c>
    </row>
    <row r="41" spans="1:41" x14ac:dyDescent="0.4">
      <c r="A41" s="227">
        <v>857</v>
      </c>
      <c r="B41" s="12">
        <v>12</v>
      </c>
      <c r="C41" s="12" t="s">
        <v>1898</v>
      </c>
      <c r="D41" s="88">
        <v>11416</v>
      </c>
      <c r="E41" s="12" t="s">
        <v>1902</v>
      </c>
      <c r="F41" s="12" t="s">
        <v>953</v>
      </c>
      <c r="G41" s="11" t="s">
        <v>3853</v>
      </c>
      <c r="H41" s="13" t="s">
        <v>977</v>
      </c>
      <c r="I41" s="14">
        <v>1.06</v>
      </c>
      <c r="J41" s="14">
        <v>0.91</v>
      </c>
      <c r="K41" s="14">
        <v>0.55000000000000004</v>
      </c>
      <c r="L41" s="265">
        <v>814099.82</v>
      </c>
      <c r="M41" s="16">
        <v>754199.08</v>
      </c>
      <c r="N41" s="11">
        <v>3</v>
      </c>
      <c r="O41" s="11">
        <v>0</v>
      </c>
      <c r="P41" s="11">
        <v>0</v>
      </c>
      <c r="Q41" s="17" t="s">
        <v>3847</v>
      </c>
      <c r="R41" s="11">
        <v>3</v>
      </c>
      <c r="S41" s="66">
        <v>-137837.28</v>
      </c>
      <c r="T41" s="15">
        <v>-5951070.3200000003</v>
      </c>
      <c r="U41" s="19">
        <v>0</v>
      </c>
      <c r="V41" s="19">
        <v>1</v>
      </c>
      <c r="W41" s="19">
        <v>0</v>
      </c>
      <c r="X41" s="19">
        <v>1</v>
      </c>
      <c r="Y41" s="19">
        <v>0</v>
      </c>
      <c r="Z41" s="19">
        <v>0</v>
      </c>
      <c r="AA41" s="19">
        <v>1</v>
      </c>
      <c r="AB41" s="20" t="s">
        <v>3851</v>
      </c>
      <c r="AC41" s="20" t="s">
        <v>3871</v>
      </c>
      <c r="AD41" s="106">
        <f t="shared" si="2"/>
        <v>3</v>
      </c>
      <c r="AE41" s="106">
        <f t="shared" si="3"/>
        <v>0</v>
      </c>
      <c r="AG41" s="67">
        <v>-6.44</v>
      </c>
      <c r="AH41" s="67">
        <v>-4.6599999999999984</v>
      </c>
      <c r="AI41" s="67">
        <v>1.92</v>
      </c>
      <c r="AJ41" s="67">
        <v>1.34</v>
      </c>
      <c r="AK41" s="67">
        <v>195.97</v>
      </c>
      <c r="AL41" s="67">
        <v>29.09</v>
      </c>
      <c r="AM41" s="67">
        <v>76.23</v>
      </c>
      <c r="AN41" s="67">
        <v>137.34</v>
      </c>
      <c r="AO41" s="67">
        <v>39.81</v>
      </c>
    </row>
    <row r="42" spans="1:41" x14ac:dyDescent="0.4">
      <c r="A42" s="227">
        <v>858</v>
      </c>
      <c r="B42" s="12">
        <v>12</v>
      </c>
      <c r="C42" s="12" t="s">
        <v>1898</v>
      </c>
      <c r="D42" s="88">
        <v>11417</v>
      </c>
      <c r="E42" s="12" t="s">
        <v>1903</v>
      </c>
      <c r="F42" s="12" t="s">
        <v>953</v>
      </c>
      <c r="G42" s="11" t="s">
        <v>3899</v>
      </c>
      <c r="H42" s="13" t="s">
        <v>966</v>
      </c>
      <c r="I42" s="14">
        <v>0.84</v>
      </c>
      <c r="J42" s="14">
        <v>0.68</v>
      </c>
      <c r="K42" s="14">
        <v>0.33</v>
      </c>
      <c r="L42" s="265">
        <v>-6082878.1500000004</v>
      </c>
      <c r="M42" s="16">
        <v>-7242987.9699999997</v>
      </c>
      <c r="N42" s="11">
        <v>3</v>
      </c>
      <c r="O42" s="11">
        <v>2</v>
      </c>
      <c r="P42" s="11">
        <v>2</v>
      </c>
      <c r="Q42" s="17" t="s">
        <v>3847</v>
      </c>
      <c r="R42" s="11">
        <v>7</v>
      </c>
      <c r="S42" s="66">
        <v>-241894.72</v>
      </c>
      <c r="T42" s="15">
        <v>-24986883.98</v>
      </c>
      <c r="U42" s="19">
        <v>0</v>
      </c>
      <c r="V42" s="19">
        <v>0</v>
      </c>
      <c r="W42" s="19">
        <v>0</v>
      </c>
      <c r="X42" s="19">
        <v>1</v>
      </c>
      <c r="Y42" s="19">
        <v>1</v>
      </c>
      <c r="Z42" s="19">
        <v>0</v>
      </c>
      <c r="AA42" s="19">
        <v>1</v>
      </c>
      <c r="AB42" s="20" t="s">
        <v>3851</v>
      </c>
      <c r="AC42" s="20" t="s">
        <v>3896</v>
      </c>
      <c r="AD42" s="106">
        <f t="shared" si="2"/>
        <v>3</v>
      </c>
      <c r="AE42" s="106">
        <f t="shared" si="3"/>
        <v>0</v>
      </c>
      <c r="AG42" s="67">
        <v>-7.58</v>
      </c>
      <c r="AH42" s="67">
        <v>-4.3256097560975597</v>
      </c>
      <c r="AI42" s="67">
        <v>-7.55</v>
      </c>
      <c r="AJ42" s="67">
        <v>4.4568292682926831</v>
      </c>
      <c r="AK42" s="67">
        <v>218.95</v>
      </c>
      <c r="AL42" s="67">
        <v>48.49</v>
      </c>
      <c r="AM42" s="67">
        <v>42.78</v>
      </c>
      <c r="AN42" s="67">
        <v>97.43</v>
      </c>
      <c r="AO42" s="67">
        <v>54.17</v>
      </c>
    </row>
    <row r="43" spans="1:41" x14ac:dyDescent="0.4">
      <c r="A43" s="227">
        <v>859</v>
      </c>
      <c r="B43" s="12">
        <v>12</v>
      </c>
      <c r="C43" s="12" t="s">
        <v>1898</v>
      </c>
      <c r="D43" s="88">
        <v>11418</v>
      </c>
      <c r="E43" s="12" t="s">
        <v>1904</v>
      </c>
      <c r="F43" s="12" t="s">
        <v>953</v>
      </c>
      <c r="G43" s="11" t="s">
        <v>3853</v>
      </c>
      <c r="H43" s="13" t="s">
        <v>964</v>
      </c>
      <c r="I43" s="14">
        <v>1.2</v>
      </c>
      <c r="J43" s="14">
        <v>0.99</v>
      </c>
      <c r="K43" s="14">
        <v>0.62</v>
      </c>
      <c r="L43" s="265">
        <v>2586124.9900000002</v>
      </c>
      <c r="M43" s="16">
        <v>-3167800.02</v>
      </c>
      <c r="N43" s="11">
        <v>3</v>
      </c>
      <c r="O43" s="11">
        <v>1</v>
      </c>
      <c r="P43" s="11">
        <v>0</v>
      </c>
      <c r="Q43" s="17">
        <v>9.6999999999999993</v>
      </c>
      <c r="R43" s="11">
        <v>4</v>
      </c>
      <c r="S43" s="66">
        <v>-3163851.06</v>
      </c>
      <c r="T43" s="15">
        <v>-4900865.21</v>
      </c>
      <c r="U43" s="19">
        <v>0</v>
      </c>
      <c r="V43" s="19">
        <v>0</v>
      </c>
      <c r="W43" s="19">
        <v>1</v>
      </c>
      <c r="X43" s="19">
        <v>1</v>
      </c>
      <c r="Y43" s="19">
        <v>1</v>
      </c>
      <c r="Z43" s="19">
        <v>0</v>
      </c>
      <c r="AA43" s="19">
        <v>1</v>
      </c>
      <c r="AB43" s="20" t="s">
        <v>3850</v>
      </c>
      <c r="AC43" s="20" t="s">
        <v>3891</v>
      </c>
      <c r="AD43" s="106">
        <f t="shared" si="2"/>
        <v>4</v>
      </c>
      <c r="AE43" s="106">
        <f t="shared" si="3"/>
        <v>1</v>
      </c>
      <c r="AG43" s="67">
        <v>-6.46</v>
      </c>
      <c r="AH43" s="67">
        <v>-2.3275373134328365</v>
      </c>
      <c r="AI43" s="67">
        <v>-8.49</v>
      </c>
      <c r="AJ43" s="67">
        <v>2.2327238805970144</v>
      </c>
      <c r="AK43" s="67">
        <v>98.33</v>
      </c>
      <c r="AL43" s="67">
        <v>15.82</v>
      </c>
      <c r="AM43" s="67">
        <v>31.21</v>
      </c>
      <c r="AN43" s="67">
        <v>317.14999999999998</v>
      </c>
      <c r="AO43" s="67">
        <v>49.74</v>
      </c>
    </row>
    <row r="44" spans="1:41" x14ac:dyDescent="0.4">
      <c r="A44" s="227">
        <v>860</v>
      </c>
      <c r="B44" s="12">
        <v>12</v>
      </c>
      <c r="C44" s="12" t="s">
        <v>1898</v>
      </c>
      <c r="D44" s="88">
        <v>11419</v>
      </c>
      <c r="E44" s="12" t="s">
        <v>1905</v>
      </c>
      <c r="F44" s="12" t="s">
        <v>953</v>
      </c>
      <c r="G44" s="11" t="s">
        <v>3853</v>
      </c>
      <c r="H44" s="13" t="s">
        <v>959</v>
      </c>
      <c r="I44" s="14">
        <v>1.43</v>
      </c>
      <c r="J44" s="14">
        <v>1.25</v>
      </c>
      <c r="K44" s="14">
        <v>0.84</v>
      </c>
      <c r="L44" s="265">
        <v>2594239.15</v>
      </c>
      <c r="M44" s="16">
        <v>6890756.3200000003</v>
      </c>
      <c r="N44" s="11">
        <v>1</v>
      </c>
      <c r="O44" s="11">
        <v>0</v>
      </c>
      <c r="P44" s="11">
        <v>0</v>
      </c>
      <c r="Q44" s="17" t="s">
        <v>3847</v>
      </c>
      <c r="R44" s="11">
        <v>1</v>
      </c>
      <c r="S44" s="66">
        <v>5319182.1500000004</v>
      </c>
      <c r="T44" s="15">
        <v>-974907.97</v>
      </c>
      <c r="U44" s="19">
        <v>1</v>
      </c>
      <c r="V44" s="19">
        <v>1</v>
      </c>
      <c r="W44" s="19">
        <v>0</v>
      </c>
      <c r="X44" s="19">
        <v>1</v>
      </c>
      <c r="Y44" s="19">
        <v>1</v>
      </c>
      <c r="Z44" s="19">
        <v>0</v>
      </c>
      <c r="AA44" s="19">
        <v>1</v>
      </c>
      <c r="AB44" s="20" t="s">
        <v>3848</v>
      </c>
      <c r="AC44" s="20" t="s">
        <v>3858</v>
      </c>
      <c r="AD44" s="106">
        <f t="shared" si="2"/>
        <v>5</v>
      </c>
      <c r="AE44" s="106">
        <f t="shared" si="3"/>
        <v>1</v>
      </c>
      <c r="AG44" s="67">
        <v>3.3</v>
      </c>
      <c r="AH44" s="67">
        <v>-4.5212173913043481</v>
      </c>
      <c r="AI44" s="67">
        <v>23.37</v>
      </c>
      <c r="AJ44" s="67">
        <v>1.576782608695652</v>
      </c>
      <c r="AK44" s="67">
        <v>252.4</v>
      </c>
      <c r="AL44" s="67">
        <v>22.87</v>
      </c>
      <c r="AM44" s="67">
        <v>42.13</v>
      </c>
      <c r="AN44" s="67">
        <v>131.52000000000001</v>
      </c>
      <c r="AO44" s="67">
        <v>57</v>
      </c>
    </row>
    <row r="45" spans="1:41" x14ac:dyDescent="0.4">
      <c r="A45" s="227">
        <v>861</v>
      </c>
      <c r="B45" s="12">
        <v>12</v>
      </c>
      <c r="C45" s="12" t="s">
        <v>1898</v>
      </c>
      <c r="D45" s="88">
        <v>11420</v>
      </c>
      <c r="E45" s="12" t="s">
        <v>1906</v>
      </c>
      <c r="F45" s="12" t="s">
        <v>953</v>
      </c>
      <c r="G45" s="11" t="s">
        <v>3853</v>
      </c>
      <c r="H45" s="13" t="s">
        <v>964</v>
      </c>
      <c r="I45" s="14">
        <v>0.62</v>
      </c>
      <c r="J45" s="14">
        <v>0.52</v>
      </c>
      <c r="K45" s="14">
        <v>0.4</v>
      </c>
      <c r="L45" s="265">
        <v>-7653860.1100000003</v>
      </c>
      <c r="M45" s="16">
        <v>2082092.72</v>
      </c>
      <c r="N45" s="11">
        <v>3</v>
      </c>
      <c r="O45" s="11">
        <v>1</v>
      </c>
      <c r="P45" s="11">
        <v>2</v>
      </c>
      <c r="Q45" s="17">
        <v>44.1</v>
      </c>
      <c r="R45" s="11">
        <v>6</v>
      </c>
      <c r="S45" s="66">
        <v>1736156.49</v>
      </c>
      <c r="T45" s="15">
        <v>-12142111.1</v>
      </c>
      <c r="U45" s="19">
        <v>1</v>
      </c>
      <c r="V45" s="19">
        <v>1</v>
      </c>
      <c r="W45" s="19">
        <v>0</v>
      </c>
      <c r="X45" s="19">
        <v>1</v>
      </c>
      <c r="Y45" s="19">
        <v>1</v>
      </c>
      <c r="Z45" s="19">
        <v>0</v>
      </c>
      <c r="AA45" s="19">
        <v>1</v>
      </c>
      <c r="AB45" s="20" t="s">
        <v>3848</v>
      </c>
      <c r="AC45" s="20" t="s">
        <v>3885</v>
      </c>
      <c r="AD45" s="106">
        <f t="shared" si="2"/>
        <v>5</v>
      </c>
      <c r="AE45" s="106">
        <f t="shared" si="3"/>
        <v>1</v>
      </c>
      <c r="AG45" s="67">
        <v>-1.76</v>
      </c>
      <c r="AH45" s="67">
        <v>-2.3275373134328365</v>
      </c>
      <c r="AI45" s="67">
        <v>8.4499999999999993</v>
      </c>
      <c r="AJ45" s="67">
        <v>2.2327238805970144</v>
      </c>
      <c r="AK45" s="67">
        <v>204.08</v>
      </c>
      <c r="AL45" s="67">
        <v>18.48</v>
      </c>
      <c r="AM45" s="67">
        <v>44.88</v>
      </c>
      <c r="AN45" s="67">
        <v>76.349999999999994</v>
      </c>
      <c r="AO45" s="67">
        <v>51.06</v>
      </c>
    </row>
    <row r="46" spans="1:41" x14ac:dyDescent="0.4">
      <c r="A46" s="227">
        <v>862</v>
      </c>
      <c r="B46" s="12">
        <v>12</v>
      </c>
      <c r="C46" s="12" t="s">
        <v>1898</v>
      </c>
      <c r="D46" s="88">
        <v>11421</v>
      </c>
      <c r="E46" s="12" t="s">
        <v>1907</v>
      </c>
      <c r="F46" s="12" t="s">
        <v>953</v>
      </c>
      <c r="G46" s="11" t="s">
        <v>3895</v>
      </c>
      <c r="H46" s="13" t="s">
        <v>959</v>
      </c>
      <c r="I46" s="14">
        <v>1.08</v>
      </c>
      <c r="J46" s="14">
        <v>0.91</v>
      </c>
      <c r="K46" s="14">
        <v>0.56999999999999995</v>
      </c>
      <c r="L46" s="265">
        <v>833839.4</v>
      </c>
      <c r="M46" s="16">
        <v>-702193.93</v>
      </c>
      <c r="N46" s="11">
        <v>3</v>
      </c>
      <c r="O46" s="11">
        <v>1</v>
      </c>
      <c r="P46" s="11">
        <v>0</v>
      </c>
      <c r="Q46" s="17">
        <v>14.2</v>
      </c>
      <c r="R46" s="11">
        <v>4</v>
      </c>
      <c r="S46" s="66">
        <v>1668098.9</v>
      </c>
      <c r="T46" s="15">
        <v>-4305141.7699999996</v>
      </c>
      <c r="U46" s="19">
        <v>1</v>
      </c>
      <c r="V46" s="19">
        <v>0</v>
      </c>
      <c r="W46" s="19">
        <v>1</v>
      </c>
      <c r="X46" s="19">
        <v>1</v>
      </c>
      <c r="Y46" s="19">
        <v>1</v>
      </c>
      <c r="Z46" s="19">
        <v>0</v>
      </c>
      <c r="AA46" s="19">
        <v>1</v>
      </c>
      <c r="AB46" s="20" t="s">
        <v>3848</v>
      </c>
      <c r="AC46" s="20" t="s">
        <v>3903</v>
      </c>
      <c r="AD46" s="106">
        <f t="shared" si="2"/>
        <v>5</v>
      </c>
      <c r="AE46" s="106">
        <f t="shared" si="3"/>
        <v>1</v>
      </c>
      <c r="AG46" s="67">
        <v>-3.11</v>
      </c>
      <c r="AH46" s="67">
        <v>-4.5212173913043481</v>
      </c>
      <c r="AI46" s="67">
        <v>-3.32</v>
      </c>
      <c r="AJ46" s="67">
        <v>1.576782608695652</v>
      </c>
      <c r="AK46" s="67">
        <v>170.71</v>
      </c>
      <c r="AL46" s="67">
        <v>37.99</v>
      </c>
      <c r="AM46" s="67">
        <v>57.79</v>
      </c>
      <c r="AN46" s="67">
        <v>93.14</v>
      </c>
      <c r="AO46" s="67">
        <v>56.41</v>
      </c>
    </row>
    <row r="47" spans="1:41" x14ac:dyDescent="0.4">
      <c r="A47" s="227">
        <v>863</v>
      </c>
      <c r="B47" s="12">
        <v>12</v>
      </c>
      <c r="C47" s="12" t="s">
        <v>1898</v>
      </c>
      <c r="D47" s="88">
        <v>11422</v>
      </c>
      <c r="E47" s="12" t="s">
        <v>1908</v>
      </c>
      <c r="F47" s="12" t="s">
        <v>953</v>
      </c>
      <c r="G47" s="11" t="s">
        <v>3853</v>
      </c>
      <c r="H47" s="13" t="s">
        <v>964</v>
      </c>
      <c r="I47" s="14">
        <v>0.86</v>
      </c>
      <c r="J47" s="14">
        <v>0.77</v>
      </c>
      <c r="K47" s="14">
        <v>0.5</v>
      </c>
      <c r="L47" s="265">
        <v>-2782022</v>
      </c>
      <c r="M47" s="16">
        <v>2114513.04</v>
      </c>
      <c r="N47" s="11">
        <v>3</v>
      </c>
      <c r="O47" s="11">
        <v>1</v>
      </c>
      <c r="P47" s="11">
        <v>2</v>
      </c>
      <c r="Q47" s="17">
        <v>15.7</v>
      </c>
      <c r="R47" s="11">
        <v>6</v>
      </c>
      <c r="S47" s="66">
        <v>2781093.13</v>
      </c>
      <c r="T47" s="15">
        <v>-9511968.2799999993</v>
      </c>
      <c r="U47" s="19">
        <v>0</v>
      </c>
      <c r="V47" s="19">
        <v>1</v>
      </c>
      <c r="W47" s="19">
        <v>0</v>
      </c>
      <c r="X47" s="19">
        <v>1</v>
      </c>
      <c r="Y47" s="19">
        <v>1</v>
      </c>
      <c r="Z47" s="19">
        <v>0</v>
      </c>
      <c r="AA47" s="19">
        <v>1</v>
      </c>
      <c r="AB47" s="20" t="s">
        <v>3850</v>
      </c>
      <c r="AC47" s="20" t="s">
        <v>3878</v>
      </c>
      <c r="AD47" s="106">
        <f t="shared" si="2"/>
        <v>4</v>
      </c>
      <c r="AE47" s="106">
        <f t="shared" si="3"/>
        <v>1</v>
      </c>
      <c r="AG47" s="67">
        <v>-3.89</v>
      </c>
      <c r="AH47" s="67">
        <v>-2.3275373134328365</v>
      </c>
      <c r="AI47" s="67">
        <v>5.24</v>
      </c>
      <c r="AJ47" s="67">
        <v>2.2327238805970144</v>
      </c>
      <c r="AK47" s="67">
        <v>285.73</v>
      </c>
      <c r="AL47" s="67">
        <v>35.92</v>
      </c>
      <c r="AM47" s="67">
        <v>37.78</v>
      </c>
      <c r="AN47" s="67">
        <v>127.12</v>
      </c>
      <c r="AO47" s="67">
        <v>26.99</v>
      </c>
    </row>
    <row r="48" spans="1:41" x14ac:dyDescent="0.4">
      <c r="A48" s="227">
        <v>864</v>
      </c>
      <c r="B48" s="12">
        <v>12</v>
      </c>
      <c r="C48" s="12" t="s">
        <v>1898</v>
      </c>
      <c r="D48" s="88">
        <v>24673</v>
      </c>
      <c r="E48" s="12" t="s">
        <v>1909</v>
      </c>
      <c r="F48" s="12" t="s">
        <v>953</v>
      </c>
      <c r="G48" s="11" t="s">
        <v>3853</v>
      </c>
      <c r="H48" s="13" t="s">
        <v>1092</v>
      </c>
      <c r="I48" s="14">
        <v>1.23</v>
      </c>
      <c r="J48" s="14">
        <v>1.03</v>
      </c>
      <c r="K48" s="14">
        <v>0.73</v>
      </c>
      <c r="L48" s="265">
        <v>2403759.52</v>
      </c>
      <c r="M48" s="16">
        <v>-5063106.87</v>
      </c>
      <c r="N48" s="11">
        <v>2</v>
      </c>
      <c r="O48" s="11">
        <v>1</v>
      </c>
      <c r="P48" s="11">
        <v>1</v>
      </c>
      <c r="Q48" s="17">
        <v>5.6</v>
      </c>
      <c r="R48" s="11">
        <v>4</v>
      </c>
      <c r="S48" s="66">
        <v>1001522.15</v>
      </c>
      <c r="T48" s="15">
        <v>-2758453.04</v>
      </c>
      <c r="U48" s="19">
        <v>0</v>
      </c>
      <c r="V48" s="19">
        <v>0</v>
      </c>
      <c r="W48" s="19">
        <v>0</v>
      </c>
      <c r="X48" s="19">
        <v>1</v>
      </c>
      <c r="Y48" s="19">
        <v>1</v>
      </c>
      <c r="Z48" s="19">
        <v>0</v>
      </c>
      <c r="AA48" s="19">
        <v>0</v>
      </c>
      <c r="AB48" s="20" t="s">
        <v>3857</v>
      </c>
      <c r="AC48" s="20" t="s">
        <v>3883</v>
      </c>
      <c r="AD48" s="106">
        <f t="shared" si="2"/>
        <v>2</v>
      </c>
      <c r="AE48" s="106">
        <f t="shared" si="3"/>
        <v>0</v>
      </c>
      <c r="AG48" s="67">
        <v>-4.22</v>
      </c>
      <c r="AH48" s="67">
        <v>1.5191836734693871</v>
      </c>
      <c r="AI48" s="67">
        <v>-5.31</v>
      </c>
      <c r="AJ48" s="67">
        <v>5.8928571428571432</v>
      </c>
      <c r="AK48" s="67">
        <v>180.09</v>
      </c>
      <c r="AL48" s="67">
        <v>24.11</v>
      </c>
      <c r="AM48" s="67">
        <v>59.8</v>
      </c>
      <c r="AN48" s="67">
        <v>175.44</v>
      </c>
      <c r="AO48" s="67">
        <v>64.239999999999995</v>
      </c>
    </row>
    <row r="49" spans="1:41" x14ac:dyDescent="0.4">
      <c r="A49" s="227">
        <v>865</v>
      </c>
      <c r="B49" s="12">
        <v>12</v>
      </c>
      <c r="C49" s="12" t="s">
        <v>1910</v>
      </c>
      <c r="D49" s="88">
        <v>10684</v>
      </c>
      <c r="E49" s="12" t="s">
        <v>1911</v>
      </c>
      <c r="F49" s="12" t="s">
        <v>949</v>
      </c>
      <c r="G49" s="11" t="s">
        <v>3919</v>
      </c>
      <c r="H49" s="13" t="s">
        <v>984</v>
      </c>
      <c r="I49" s="14">
        <v>2.94</v>
      </c>
      <c r="J49" s="14">
        <v>2.78</v>
      </c>
      <c r="K49" s="14">
        <v>2.0499999999999998</v>
      </c>
      <c r="L49" s="265">
        <v>493141061.04000002</v>
      </c>
      <c r="M49" s="16">
        <v>335188418.95999998</v>
      </c>
      <c r="N49" s="11">
        <v>0</v>
      </c>
      <c r="O49" s="11">
        <v>0</v>
      </c>
      <c r="P49" s="11">
        <v>0</v>
      </c>
      <c r="Q49" s="17" t="s">
        <v>3847</v>
      </c>
      <c r="R49" s="11">
        <v>0</v>
      </c>
      <c r="S49" s="66">
        <v>167281839.16999999</v>
      </c>
      <c r="T49" s="15">
        <v>299727624.26999998</v>
      </c>
      <c r="U49" s="19">
        <v>1</v>
      </c>
      <c r="V49" s="19">
        <v>1</v>
      </c>
      <c r="W49" s="19">
        <v>0</v>
      </c>
      <c r="X49" s="19">
        <v>1</v>
      </c>
      <c r="Y49" s="19">
        <v>0</v>
      </c>
      <c r="Z49" s="19">
        <v>0</v>
      </c>
      <c r="AA49" s="19">
        <v>1</v>
      </c>
      <c r="AB49" s="20" t="s">
        <v>3850</v>
      </c>
      <c r="AC49" s="20" t="s">
        <v>3870</v>
      </c>
      <c r="AD49" s="106">
        <f t="shared" si="2"/>
        <v>4</v>
      </c>
      <c r="AE49" s="106">
        <f t="shared" si="3"/>
        <v>1</v>
      </c>
      <c r="AG49" s="67">
        <v>5.59</v>
      </c>
      <c r="AH49" s="67">
        <v>-0.42722222222222228</v>
      </c>
      <c r="AI49" s="67">
        <v>17.59</v>
      </c>
      <c r="AJ49" s="67">
        <v>8.0077777777777772</v>
      </c>
      <c r="AK49" s="67">
        <v>113.88</v>
      </c>
      <c r="AL49" s="67">
        <v>36.86</v>
      </c>
      <c r="AM49" s="67">
        <v>76.33</v>
      </c>
      <c r="AN49" s="67">
        <v>158.81</v>
      </c>
      <c r="AO49" s="67">
        <v>38.380000000000003</v>
      </c>
    </row>
    <row r="50" spans="1:41" x14ac:dyDescent="0.4">
      <c r="A50" s="227">
        <v>866</v>
      </c>
      <c r="B50" s="12">
        <v>12</v>
      </c>
      <c r="C50" s="12" t="s">
        <v>1910</v>
      </c>
      <c r="D50" s="88">
        <v>10749</v>
      </c>
      <c r="E50" s="12" t="s">
        <v>1912</v>
      </c>
      <c r="F50" s="12" t="s">
        <v>986</v>
      </c>
      <c r="G50" s="11" t="s">
        <v>3920</v>
      </c>
      <c r="H50" s="13" t="s">
        <v>1220</v>
      </c>
      <c r="I50" s="14">
        <v>1.03</v>
      </c>
      <c r="J50" s="14">
        <v>0.86</v>
      </c>
      <c r="K50" s="14">
        <v>0.6</v>
      </c>
      <c r="L50" s="265">
        <v>2398939.84</v>
      </c>
      <c r="M50" s="16">
        <v>-2978059.39</v>
      </c>
      <c r="N50" s="11">
        <v>3</v>
      </c>
      <c r="O50" s="11">
        <v>1</v>
      </c>
      <c r="P50" s="11">
        <v>0</v>
      </c>
      <c r="Q50" s="17">
        <v>9.6</v>
      </c>
      <c r="R50" s="11">
        <v>4</v>
      </c>
      <c r="S50" s="66">
        <v>-1022531.26</v>
      </c>
      <c r="T50" s="15">
        <v>-27228684.829999998</v>
      </c>
      <c r="U50" s="19">
        <v>0</v>
      </c>
      <c r="V50" s="19">
        <v>0</v>
      </c>
      <c r="W50" s="19">
        <v>0</v>
      </c>
      <c r="X50" s="19">
        <v>1</v>
      </c>
      <c r="Y50" s="19">
        <v>1</v>
      </c>
      <c r="Z50" s="19">
        <v>0</v>
      </c>
      <c r="AA50" s="19">
        <v>0</v>
      </c>
      <c r="AB50" s="20" t="s">
        <v>3857</v>
      </c>
      <c r="AC50" s="20" t="s">
        <v>3883</v>
      </c>
      <c r="AD50" s="106">
        <f t="shared" si="2"/>
        <v>2</v>
      </c>
      <c r="AE50" s="106">
        <f t="shared" si="3"/>
        <v>0</v>
      </c>
      <c r="AG50" s="67">
        <v>-6.76</v>
      </c>
      <c r="AH50" s="67">
        <v>1.0906250000000006</v>
      </c>
      <c r="AI50" s="67">
        <v>-1.43</v>
      </c>
      <c r="AJ50" s="67">
        <v>8.18</v>
      </c>
      <c r="AK50" s="67">
        <v>196.95</v>
      </c>
      <c r="AL50" s="67">
        <v>44.84</v>
      </c>
      <c r="AM50" s="67">
        <v>49.72</v>
      </c>
      <c r="AN50" s="67">
        <v>132.22999999999999</v>
      </c>
      <c r="AO50" s="67">
        <v>86.09</v>
      </c>
    </row>
    <row r="51" spans="1:41" x14ac:dyDescent="0.4">
      <c r="A51" s="227">
        <v>867</v>
      </c>
      <c r="B51" s="12">
        <v>12</v>
      </c>
      <c r="C51" s="12" t="s">
        <v>1910</v>
      </c>
      <c r="D51" s="88">
        <v>11432</v>
      </c>
      <c r="E51" s="12" t="s">
        <v>1913</v>
      </c>
      <c r="F51" s="12" t="s">
        <v>953</v>
      </c>
      <c r="G51" s="11" t="s">
        <v>3856</v>
      </c>
      <c r="H51" s="13" t="s">
        <v>964</v>
      </c>
      <c r="I51" s="14">
        <v>1.48</v>
      </c>
      <c r="J51" s="14">
        <v>1.38</v>
      </c>
      <c r="K51" s="14">
        <v>1.1299999999999999</v>
      </c>
      <c r="L51" s="265">
        <v>14595911.1</v>
      </c>
      <c r="M51" s="16">
        <v>3863886.61</v>
      </c>
      <c r="N51" s="11">
        <v>1</v>
      </c>
      <c r="O51" s="11">
        <v>0</v>
      </c>
      <c r="P51" s="11">
        <v>0</v>
      </c>
      <c r="Q51" s="17" t="s">
        <v>3847</v>
      </c>
      <c r="R51" s="11">
        <v>1</v>
      </c>
      <c r="S51" s="66">
        <v>8518450.2100000009</v>
      </c>
      <c r="T51" s="15">
        <v>4068430.72</v>
      </c>
      <c r="U51" s="19">
        <v>1</v>
      </c>
      <c r="V51" s="19">
        <v>1</v>
      </c>
      <c r="W51" s="19">
        <v>0</v>
      </c>
      <c r="X51" s="19">
        <v>1</v>
      </c>
      <c r="Y51" s="19">
        <v>1</v>
      </c>
      <c r="Z51" s="19">
        <v>0</v>
      </c>
      <c r="AA51" s="19">
        <v>0</v>
      </c>
      <c r="AB51" s="20" t="s">
        <v>3850</v>
      </c>
      <c r="AC51" s="20" t="s">
        <v>3854</v>
      </c>
      <c r="AD51" s="106">
        <f t="shared" si="2"/>
        <v>4</v>
      </c>
      <c r="AE51" s="106">
        <f t="shared" si="3"/>
        <v>1</v>
      </c>
      <c r="AG51" s="67">
        <v>-0.61</v>
      </c>
      <c r="AH51" s="67">
        <v>-2.3275373134328365</v>
      </c>
      <c r="AI51" s="67">
        <v>3.76</v>
      </c>
      <c r="AJ51" s="67">
        <v>2.2327238805970144</v>
      </c>
      <c r="AK51" s="67">
        <v>186.4</v>
      </c>
      <c r="AL51" s="67">
        <v>32.85</v>
      </c>
      <c r="AM51" s="67">
        <v>26.27</v>
      </c>
      <c r="AN51" s="67">
        <v>227.72</v>
      </c>
      <c r="AO51" s="67">
        <v>76.22</v>
      </c>
    </row>
    <row r="52" spans="1:41" x14ac:dyDescent="0.4">
      <c r="A52" s="227">
        <v>868</v>
      </c>
      <c r="B52" s="12">
        <v>12</v>
      </c>
      <c r="C52" s="12" t="s">
        <v>1910</v>
      </c>
      <c r="D52" s="88">
        <v>11433</v>
      </c>
      <c r="E52" s="12" t="s">
        <v>1914</v>
      </c>
      <c r="F52" s="12" t="s">
        <v>953</v>
      </c>
      <c r="G52" s="11" t="s">
        <v>3882</v>
      </c>
      <c r="H52" s="13" t="s">
        <v>959</v>
      </c>
      <c r="I52" s="14">
        <v>1.24</v>
      </c>
      <c r="J52" s="14">
        <v>1.1000000000000001</v>
      </c>
      <c r="K52" s="14">
        <v>0.64</v>
      </c>
      <c r="L52" s="265">
        <v>4081269.96</v>
      </c>
      <c r="M52" s="16">
        <v>-2042982.13</v>
      </c>
      <c r="N52" s="11">
        <v>2</v>
      </c>
      <c r="O52" s="11">
        <v>1</v>
      </c>
      <c r="P52" s="11">
        <v>0</v>
      </c>
      <c r="Q52" s="17">
        <v>23.9</v>
      </c>
      <c r="R52" s="11">
        <v>3</v>
      </c>
      <c r="S52" s="66">
        <v>3445243.88</v>
      </c>
      <c r="T52" s="15">
        <v>-6585969.1900000004</v>
      </c>
      <c r="U52" s="19">
        <v>0</v>
      </c>
      <c r="V52" s="19">
        <v>0</v>
      </c>
      <c r="W52" s="19">
        <v>1</v>
      </c>
      <c r="X52" s="19">
        <v>0</v>
      </c>
      <c r="Y52" s="19">
        <v>0</v>
      </c>
      <c r="Z52" s="19">
        <v>0</v>
      </c>
      <c r="AA52" s="19">
        <v>0</v>
      </c>
      <c r="AB52" s="20" t="s">
        <v>3863</v>
      </c>
      <c r="AC52" s="20" t="s">
        <v>3864</v>
      </c>
      <c r="AD52" s="106">
        <f t="shared" si="2"/>
        <v>1</v>
      </c>
      <c r="AE52" s="106">
        <f t="shared" si="3"/>
        <v>0</v>
      </c>
      <c r="AG52" s="67">
        <v>-6.89</v>
      </c>
      <c r="AH52" s="67">
        <v>-4.5212173913043481</v>
      </c>
      <c r="AI52" s="67">
        <v>-4.2699999999999996</v>
      </c>
      <c r="AJ52" s="67">
        <v>1.576782608695652</v>
      </c>
      <c r="AK52" s="67">
        <v>146.94</v>
      </c>
      <c r="AL52" s="67">
        <v>119.72</v>
      </c>
      <c r="AM52" s="67">
        <v>77.11</v>
      </c>
      <c r="AN52" s="67">
        <v>305.08999999999997</v>
      </c>
      <c r="AO52" s="67">
        <v>82.41</v>
      </c>
    </row>
    <row r="53" spans="1:41" x14ac:dyDescent="0.4">
      <c r="A53" s="227">
        <v>869</v>
      </c>
      <c r="B53" s="12">
        <v>12</v>
      </c>
      <c r="C53" s="12" t="s">
        <v>1910</v>
      </c>
      <c r="D53" s="88">
        <v>11434</v>
      </c>
      <c r="E53" s="12" t="s">
        <v>1915</v>
      </c>
      <c r="F53" s="12" t="s">
        <v>953</v>
      </c>
      <c r="G53" s="11" t="s">
        <v>3869</v>
      </c>
      <c r="H53" s="13" t="s">
        <v>955</v>
      </c>
      <c r="I53" s="14">
        <v>2.82</v>
      </c>
      <c r="J53" s="14">
        <v>2.64</v>
      </c>
      <c r="K53" s="14">
        <v>2.13</v>
      </c>
      <c r="L53" s="265">
        <v>40479007.170000002</v>
      </c>
      <c r="M53" s="16">
        <v>-4029338.28</v>
      </c>
      <c r="N53" s="11">
        <v>0</v>
      </c>
      <c r="O53" s="11">
        <v>1</v>
      </c>
      <c r="P53" s="11">
        <v>0</v>
      </c>
      <c r="Q53" s="17">
        <v>120.5</v>
      </c>
      <c r="R53" s="11">
        <v>1</v>
      </c>
      <c r="S53" s="66">
        <v>5185188.3099999996</v>
      </c>
      <c r="T53" s="15">
        <v>24437330.07</v>
      </c>
      <c r="U53" s="19">
        <v>0</v>
      </c>
      <c r="V53" s="19">
        <v>0</v>
      </c>
      <c r="W53" s="19">
        <v>1</v>
      </c>
      <c r="X53" s="19">
        <v>1</v>
      </c>
      <c r="Y53" s="19">
        <v>0</v>
      </c>
      <c r="Z53" s="19">
        <v>0</v>
      </c>
      <c r="AA53" s="19">
        <v>1</v>
      </c>
      <c r="AB53" s="20" t="s">
        <v>3851</v>
      </c>
      <c r="AC53" s="20" t="s">
        <v>3881</v>
      </c>
      <c r="AD53" s="106">
        <f t="shared" si="2"/>
        <v>3</v>
      </c>
      <c r="AE53" s="106">
        <f t="shared" si="3"/>
        <v>0</v>
      </c>
      <c r="AG53" s="67">
        <v>-5.85</v>
      </c>
      <c r="AH53" s="67">
        <v>-5.5007843137254904</v>
      </c>
      <c r="AI53" s="67">
        <v>-3.1</v>
      </c>
      <c r="AJ53" s="67">
        <v>2.7552941176470589</v>
      </c>
      <c r="AK53" s="67">
        <v>62.92</v>
      </c>
      <c r="AL53" s="67">
        <v>28.92</v>
      </c>
      <c r="AM53" s="67">
        <v>62.15</v>
      </c>
      <c r="AN53" s="67">
        <v>255.55</v>
      </c>
      <c r="AO53" s="67">
        <v>46.47</v>
      </c>
    </row>
    <row r="54" spans="1:41" x14ac:dyDescent="0.4">
      <c r="A54" s="227">
        <v>870</v>
      </c>
      <c r="B54" s="12">
        <v>12</v>
      </c>
      <c r="C54" s="12" t="s">
        <v>1910</v>
      </c>
      <c r="D54" s="88">
        <v>11461</v>
      </c>
      <c r="E54" s="12" t="s">
        <v>1916</v>
      </c>
      <c r="F54" s="12" t="s">
        <v>953</v>
      </c>
      <c r="G54" s="11" t="s">
        <v>3859</v>
      </c>
      <c r="H54" s="13" t="s">
        <v>955</v>
      </c>
      <c r="I54" s="14">
        <v>2.56</v>
      </c>
      <c r="J54" s="14">
        <v>2.4300000000000002</v>
      </c>
      <c r="K54" s="14">
        <v>1.98</v>
      </c>
      <c r="L54" s="265">
        <v>37336327.340000004</v>
      </c>
      <c r="M54" s="16">
        <v>17859175.710000001</v>
      </c>
      <c r="N54" s="11">
        <v>0</v>
      </c>
      <c r="O54" s="11">
        <v>0</v>
      </c>
      <c r="P54" s="11">
        <v>0</v>
      </c>
      <c r="Q54" s="17" t="s">
        <v>3847</v>
      </c>
      <c r="R54" s="11">
        <v>0</v>
      </c>
      <c r="S54" s="66">
        <v>21559045.629999999</v>
      </c>
      <c r="T54" s="15">
        <v>23454339.940000001</v>
      </c>
      <c r="U54" s="19">
        <v>1</v>
      </c>
      <c r="V54" s="19">
        <v>1</v>
      </c>
      <c r="W54" s="19">
        <v>0</v>
      </c>
      <c r="X54" s="19">
        <v>1</v>
      </c>
      <c r="Y54" s="19">
        <v>1</v>
      </c>
      <c r="Z54" s="19">
        <v>1</v>
      </c>
      <c r="AA54" s="19">
        <v>1</v>
      </c>
      <c r="AB54" s="20" t="s">
        <v>3889</v>
      </c>
      <c r="AC54" s="20" t="s">
        <v>3890</v>
      </c>
      <c r="AD54" s="106">
        <f t="shared" si="2"/>
        <v>6</v>
      </c>
      <c r="AE54" s="106">
        <f t="shared" si="3"/>
        <v>1</v>
      </c>
      <c r="AG54" s="67">
        <v>11.15</v>
      </c>
      <c r="AH54" s="67">
        <v>-5.5007843137254904</v>
      </c>
      <c r="AI54" s="67">
        <v>11.91</v>
      </c>
      <c r="AJ54" s="67">
        <v>2.7552941176470589</v>
      </c>
      <c r="AK54" s="67">
        <v>234.84</v>
      </c>
      <c r="AL54" s="67">
        <v>24.34</v>
      </c>
      <c r="AM54" s="67">
        <v>38.43</v>
      </c>
      <c r="AN54" s="67">
        <v>48.67</v>
      </c>
      <c r="AO54" s="67">
        <v>51</v>
      </c>
    </row>
    <row r="55" spans="1:41" x14ac:dyDescent="0.4">
      <c r="A55" s="227">
        <v>871</v>
      </c>
      <c r="B55" s="12">
        <v>12</v>
      </c>
      <c r="C55" s="12" t="s">
        <v>1910</v>
      </c>
      <c r="D55" s="88">
        <v>13806</v>
      </c>
      <c r="E55" s="12" t="s">
        <v>1917</v>
      </c>
      <c r="F55" s="12" t="s">
        <v>953</v>
      </c>
      <c r="G55" s="11" t="s">
        <v>3911</v>
      </c>
      <c r="H55" s="13" t="s">
        <v>959</v>
      </c>
      <c r="I55" s="14">
        <v>1.77</v>
      </c>
      <c r="J55" s="14">
        <v>1.6</v>
      </c>
      <c r="K55" s="14">
        <v>1.23</v>
      </c>
      <c r="L55" s="265">
        <v>8428320.9600000009</v>
      </c>
      <c r="M55" s="16">
        <v>-3120363.74</v>
      </c>
      <c r="N55" s="11">
        <v>0</v>
      </c>
      <c r="O55" s="11">
        <v>1</v>
      </c>
      <c r="P55" s="11">
        <v>0</v>
      </c>
      <c r="Q55" s="17">
        <v>32.4</v>
      </c>
      <c r="R55" s="11">
        <v>1</v>
      </c>
      <c r="S55" s="66">
        <v>-2318983.9</v>
      </c>
      <c r="T55" s="15">
        <v>2541639.48</v>
      </c>
      <c r="U55" s="19">
        <v>0</v>
      </c>
      <c r="V55" s="19">
        <v>0</v>
      </c>
      <c r="W55" s="19">
        <v>0</v>
      </c>
      <c r="X55" s="19">
        <v>1</v>
      </c>
      <c r="Y55" s="19">
        <v>1</v>
      </c>
      <c r="Z55" s="19">
        <v>0</v>
      </c>
      <c r="AA55" s="19">
        <v>0</v>
      </c>
      <c r="AB55" s="20" t="s">
        <v>3857</v>
      </c>
      <c r="AC55" s="20" t="s">
        <v>3862</v>
      </c>
      <c r="AD55" s="106">
        <f t="shared" si="2"/>
        <v>2</v>
      </c>
      <c r="AE55" s="106">
        <f t="shared" si="3"/>
        <v>0</v>
      </c>
      <c r="AG55" s="67">
        <v>-11.59</v>
      </c>
      <c r="AH55" s="67">
        <v>-4.5212173913043481</v>
      </c>
      <c r="AI55" s="67">
        <v>-5.25</v>
      </c>
      <c r="AJ55" s="67">
        <v>1.576782608695652</v>
      </c>
      <c r="AK55" s="67">
        <v>182.5</v>
      </c>
      <c r="AL55" s="67">
        <v>27.85</v>
      </c>
      <c r="AM55" s="67">
        <v>56.79</v>
      </c>
      <c r="AN55" s="67">
        <v>277.64999999999998</v>
      </c>
      <c r="AO55" s="67">
        <v>78.48</v>
      </c>
    </row>
    <row r="56" spans="1:41" x14ac:dyDescent="0.4">
      <c r="A56" s="227">
        <v>872</v>
      </c>
      <c r="B56" s="12">
        <v>12</v>
      </c>
      <c r="C56" s="12" t="s">
        <v>1910</v>
      </c>
      <c r="D56" s="88">
        <v>24689</v>
      </c>
      <c r="E56" s="12" t="s">
        <v>1918</v>
      </c>
      <c r="F56" s="12" t="s">
        <v>953</v>
      </c>
      <c r="G56" s="11" t="s">
        <v>3853</v>
      </c>
      <c r="H56" s="13" t="s">
        <v>959</v>
      </c>
      <c r="I56" s="14">
        <v>6.95</v>
      </c>
      <c r="J56" s="14">
        <v>6.68</v>
      </c>
      <c r="K56" s="14">
        <v>5.5</v>
      </c>
      <c r="L56" s="265">
        <v>35650121.729999997</v>
      </c>
      <c r="M56" s="16">
        <v>10642395.449999999</v>
      </c>
      <c r="N56" s="11">
        <v>0</v>
      </c>
      <c r="O56" s="11">
        <v>0</v>
      </c>
      <c r="P56" s="11">
        <v>0</v>
      </c>
      <c r="Q56" s="17" t="s">
        <v>3847</v>
      </c>
      <c r="R56" s="11">
        <v>0</v>
      </c>
      <c r="S56" s="66">
        <v>10709108.93</v>
      </c>
      <c r="T56" s="15">
        <v>26917772.670000002</v>
      </c>
      <c r="U56" s="19">
        <v>1</v>
      </c>
      <c r="V56" s="19">
        <v>1</v>
      </c>
      <c r="W56" s="19">
        <v>1</v>
      </c>
      <c r="X56" s="19">
        <v>1</v>
      </c>
      <c r="Y56" s="19">
        <v>1</v>
      </c>
      <c r="Z56" s="19">
        <v>0</v>
      </c>
      <c r="AA56" s="19">
        <v>0</v>
      </c>
      <c r="AB56" s="20" t="s">
        <v>3848</v>
      </c>
      <c r="AC56" s="20" t="s">
        <v>3849</v>
      </c>
      <c r="AD56" s="106">
        <f t="shared" si="2"/>
        <v>5</v>
      </c>
      <c r="AE56" s="106">
        <f t="shared" si="3"/>
        <v>1</v>
      </c>
      <c r="AG56" s="67">
        <v>7.7</v>
      </c>
      <c r="AH56" s="67">
        <v>-4.5212173913043481</v>
      </c>
      <c r="AI56" s="67">
        <v>8.11</v>
      </c>
      <c r="AJ56" s="67">
        <v>1.576782608695652</v>
      </c>
      <c r="AK56" s="67">
        <v>59.8</v>
      </c>
      <c r="AL56" s="67">
        <v>48</v>
      </c>
      <c r="AM56" s="67">
        <v>32.28</v>
      </c>
      <c r="AN56" s="67">
        <v>304.49</v>
      </c>
      <c r="AO56" s="67">
        <v>67.75</v>
      </c>
    </row>
    <row r="57" spans="1:41" x14ac:dyDescent="0.4">
      <c r="A57" s="227">
        <v>873</v>
      </c>
      <c r="B57" s="12">
        <v>12</v>
      </c>
      <c r="C57" s="12" t="s">
        <v>1919</v>
      </c>
      <c r="D57" s="88">
        <v>10682</v>
      </c>
      <c r="E57" s="12" t="s">
        <v>1920</v>
      </c>
      <c r="F57" s="12" t="s">
        <v>949</v>
      </c>
      <c r="G57" s="11" t="s">
        <v>3921</v>
      </c>
      <c r="H57" s="13" t="s">
        <v>984</v>
      </c>
      <c r="I57" s="14">
        <v>1.25</v>
      </c>
      <c r="J57" s="14">
        <v>1.1299999999999999</v>
      </c>
      <c r="K57" s="14">
        <v>0.71</v>
      </c>
      <c r="L57" s="265">
        <v>179136888.53</v>
      </c>
      <c r="M57" s="16">
        <v>-87342364.219999999</v>
      </c>
      <c r="N57" s="11">
        <v>2</v>
      </c>
      <c r="O57" s="11">
        <v>1</v>
      </c>
      <c r="P57" s="11">
        <v>0</v>
      </c>
      <c r="Q57" s="17">
        <v>24.6</v>
      </c>
      <c r="R57" s="11">
        <v>3</v>
      </c>
      <c r="S57" s="66">
        <v>-21510549.670000002</v>
      </c>
      <c r="T57" s="15">
        <v>-171514447.31</v>
      </c>
      <c r="U57" s="19">
        <v>0</v>
      </c>
      <c r="V57" s="19">
        <v>0</v>
      </c>
      <c r="W57" s="19">
        <v>1</v>
      </c>
      <c r="X57" s="19">
        <v>0</v>
      </c>
      <c r="Y57" s="19">
        <v>1</v>
      </c>
      <c r="Z57" s="19">
        <v>1</v>
      </c>
      <c r="AA57" s="19">
        <v>1</v>
      </c>
      <c r="AB57" s="20" t="s">
        <v>3850</v>
      </c>
      <c r="AC57" s="20" t="s">
        <v>3866</v>
      </c>
      <c r="AD57" s="106">
        <f t="shared" si="2"/>
        <v>4</v>
      </c>
      <c r="AE57" s="106">
        <f t="shared" si="3"/>
        <v>1</v>
      </c>
      <c r="AG57" s="67">
        <v>-8.75</v>
      </c>
      <c r="AH57" s="67">
        <v>-0.42722222222222228</v>
      </c>
      <c r="AI57" s="67">
        <v>-3.82</v>
      </c>
      <c r="AJ57" s="67">
        <v>8.0077777777777772</v>
      </c>
      <c r="AK57" s="67">
        <v>133.41</v>
      </c>
      <c r="AL57" s="67">
        <v>87.35</v>
      </c>
      <c r="AM57" s="67">
        <v>50.51</v>
      </c>
      <c r="AN57" s="67">
        <v>21.63</v>
      </c>
      <c r="AO57" s="67">
        <v>35.9</v>
      </c>
    </row>
    <row r="58" spans="1:41" x14ac:dyDescent="0.4">
      <c r="A58" s="227">
        <v>874</v>
      </c>
      <c r="B58" s="12">
        <v>12</v>
      </c>
      <c r="C58" s="12" t="s">
        <v>1919</v>
      </c>
      <c r="D58" s="88">
        <v>10745</v>
      </c>
      <c r="E58" s="12" t="s">
        <v>1921</v>
      </c>
      <c r="F58" s="12" t="s">
        <v>986</v>
      </c>
      <c r="G58" s="11" t="s">
        <v>3922</v>
      </c>
      <c r="H58" s="13" t="s">
        <v>1014</v>
      </c>
      <c r="I58" s="14">
        <v>1.03</v>
      </c>
      <c r="J58" s="14">
        <v>0.93</v>
      </c>
      <c r="K58" s="14">
        <v>0.61</v>
      </c>
      <c r="L58" s="265">
        <v>11860615.51</v>
      </c>
      <c r="M58" s="16">
        <v>38171988.740000002</v>
      </c>
      <c r="N58" s="11">
        <v>3</v>
      </c>
      <c r="O58" s="11">
        <v>0</v>
      </c>
      <c r="P58" s="11">
        <v>0</v>
      </c>
      <c r="Q58" s="17" t="s">
        <v>3847</v>
      </c>
      <c r="R58" s="11">
        <v>3</v>
      </c>
      <c r="S58" s="66">
        <v>3825911.8</v>
      </c>
      <c r="T58" s="15">
        <v>-175747703.66999999</v>
      </c>
      <c r="U58" s="19">
        <v>0</v>
      </c>
      <c r="V58" s="19">
        <v>0</v>
      </c>
      <c r="W58" s="19">
        <v>0</v>
      </c>
      <c r="X58" s="19">
        <v>1</v>
      </c>
      <c r="Y58" s="19">
        <v>1</v>
      </c>
      <c r="Z58" s="19">
        <v>0</v>
      </c>
      <c r="AA58" s="19">
        <v>1</v>
      </c>
      <c r="AB58" s="20" t="s">
        <v>3851</v>
      </c>
      <c r="AC58" s="20" t="s">
        <v>3871</v>
      </c>
      <c r="AD58" s="106">
        <f t="shared" si="2"/>
        <v>3</v>
      </c>
      <c r="AE58" s="106">
        <f t="shared" si="3"/>
        <v>0</v>
      </c>
      <c r="AG58" s="67">
        <v>-8.08</v>
      </c>
      <c r="AH58" s="67">
        <v>-2.0754999999999999</v>
      </c>
      <c r="AI58" s="67">
        <v>3.7</v>
      </c>
      <c r="AJ58" s="67">
        <v>6.3070000000000004</v>
      </c>
      <c r="AK58" s="67">
        <v>262.58</v>
      </c>
      <c r="AL58" s="67">
        <v>54.13</v>
      </c>
      <c r="AM58" s="67">
        <v>45.63</v>
      </c>
      <c r="AN58" s="67">
        <v>121.05</v>
      </c>
      <c r="AO58" s="67">
        <v>37.99</v>
      </c>
    </row>
    <row r="59" spans="1:41" x14ac:dyDescent="0.4">
      <c r="A59" s="227">
        <v>875</v>
      </c>
      <c r="B59" s="12">
        <v>12</v>
      </c>
      <c r="C59" s="12" t="s">
        <v>1919</v>
      </c>
      <c r="D59" s="88">
        <v>11386</v>
      </c>
      <c r="E59" s="12" t="s">
        <v>1922</v>
      </c>
      <c r="F59" s="12" t="s">
        <v>953</v>
      </c>
      <c r="G59" s="11" t="s">
        <v>3853</v>
      </c>
      <c r="H59" s="13" t="s">
        <v>964</v>
      </c>
      <c r="I59" s="14">
        <v>0.59</v>
      </c>
      <c r="J59" s="14">
        <v>0.48</v>
      </c>
      <c r="K59" s="14">
        <v>0.3</v>
      </c>
      <c r="L59" s="265">
        <v>-10654644.48</v>
      </c>
      <c r="M59" s="16">
        <v>1619439.83</v>
      </c>
      <c r="N59" s="11">
        <v>3</v>
      </c>
      <c r="O59" s="11">
        <v>1</v>
      </c>
      <c r="P59" s="11">
        <v>2</v>
      </c>
      <c r="Q59" s="17">
        <v>78.900000000000006</v>
      </c>
      <c r="R59" s="11">
        <v>6</v>
      </c>
      <c r="S59" s="66">
        <v>10429684.5</v>
      </c>
      <c r="T59" s="15">
        <v>-18343481.800000001</v>
      </c>
      <c r="U59" s="19">
        <v>0</v>
      </c>
      <c r="V59" s="19">
        <v>1</v>
      </c>
      <c r="W59" s="19">
        <v>0</v>
      </c>
      <c r="X59" s="19">
        <v>1</v>
      </c>
      <c r="Y59" s="19">
        <v>1</v>
      </c>
      <c r="Z59" s="19">
        <v>0</v>
      </c>
      <c r="AA59" s="19">
        <v>0</v>
      </c>
      <c r="AB59" s="20" t="s">
        <v>3851</v>
      </c>
      <c r="AC59" s="20" t="s">
        <v>3873</v>
      </c>
      <c r="AD59" s="106">
        <f t="shared" si="2"/>
        <v>3</v>
      </c>
      <c r="AE59" s="106">
        <f t="shared" si="3"/>
        <v>0</v>
      </c>
      <c r="AG59" s="67">
        <v>-8.84</v>
      </c>
      <c r="AH59" s="67">
        <v>-2.3275373134328365</v>
      </c>
      <c r="AI59" s="67">
        <v>2.78</v>
      </c>
      <c r="AJ59" s="67">
        <v>2.2327238805970144</v>
      </c>
      <c r="AK59" s="67">
        <v>293.41000000000003</v>
      </c>
      <c r="AL59" s="67">
        <v>20.89</v>
      </c>
      <c r="AM59" s="67">
        <v>47.45</v>
      </c>
      <c r="AN59" s="67">
        <v>345.57</v>
      </c>
      <c r="AO59" s="67">
        <v>61.15</v>
      </c>
    </row>
    <row r="60" spans="1:41" x14ac:dyDescent="0.4">
      <c r="A60" s="227">
        <v>876</v>
      </c>
      <c r="B60" s="12">
        <v>12</v>
      </c>
      <c r="C60" s="12" t="s">
        <v>1919</v>
      </c>
      <c r="D60" s="88">
        <v>11387</v>
      </c>
      <c r="E60" s="12" t="s">
        <v>1923</v>
      </c>
      <c r="F60" s="12" t="s">
        <v>953</v>
      </c>
      <c r="G60" s="11" t="s">
        <v>3865</v>
      </c>
      <c r="H60" s="13" t="s">
        <v>3898</v>
      </c>
      <c r="I60" s="14">
        <v>3.95</v>
      </c>
      <c r="J60" s="14">
        <v>3.82</v>
      </c>
      <c r="K60" s="14">
        <v>3.62</v>
      </c>
      <c r="L60" s="265">
        <v>105266443.39</v>
      </c>
      <c r="M60" s="16">
        <v>2940371.37</v>
      </c>
      <c r="N60" s="11">
        <v>0</v>
      </c>
      <c r="O60" s="11">
        <v>0</v>
      </c>
      <c r="P60" s="11">
        <v>0</v>
      </c>
      <c r="Q60" s="17" t="s">
        <v>3847</v>
      </c>
      <c r="R60" s="11">
        <v>0</v>
      </c>
      <c r="S60" s="66">
        <v>7242984.75</v>
      </c>
      <c r="T60" s="15">
        <v>96365176.390000001</v>
      </c>
      <c r="U60" s="19">
        <v>0</v>
      </c>
      <c r="V60" s="19">
        <v>1</v>
      </c>
      <c r="W60" s="19">
        <v>0</v>
      </c>
      <c r="X60" s="19">
        <v>1</v>
      </c>
      <c r="Y60" s="19">
        <v>1</v>
      </c>
      <c r="Z60" s="19">
        <v>0</v>
      </c>
      <c r="AA60" s="19">
        <v>1</v>
      </c>
      <c r="AB60" s="20" t="s">
        <v>3850</v>
      </c>
      <c r="AC60" s="20" t="s">
        <v>3870</v>
      </c>
      <c r="AD60" s="106">
        <f t="shared" si="2"/>
        <v>4</v>
      </c>
      <c r="AE60" s="106">
        <f t="shared" si="3"/>
        <v>1</v>
      </c>
      <c r="AG60" s="67">
        <v>-8.1999999999999993</v>
      </c>
      <c r="AH60" s="67">
        <v>-5.4964285714285719</v>
      </c>
      <c r="AI60" s="67">
        <v>1.46</v>
      </c>
      <c r="AJ60" s="67">
        <v>-0.97392857142857159</v>
      </c>
      <c r="AK60" s="67">
        <v>122.57</v>
      </c>
      <c r="AL60" s="67">
        <v>14.33</v>
      </c>
      <c r="AM60" s="67">
        <v>37.909999999999997</v>
      </c>
      <c r="AN60" s="67">
        <v>284.72000000000003</v>
      </c>
      <c r="AO60" s="67">
        <v>36.21</v>
      </c>
    </row>
    <row r="61" spans="1:41" x14ac:dyDescent="0.4">
      <c r="A61" s="227">
        <v>877</v>
      </c>
      <c r="B61" s="12">
        <v>12</v>
      </c>
      <c r="C61" s="12" t="s">
        <v>1919</v>
      </c>
      <c r="D61" s="88">
        <v>11388</v>
      </c>
      <c r="E61" s="12" t="s">
        <v>1924</v>
      </c>
      <c r="F61" s="12" t="s">
        <v>953</v>
      </c>
      <c r="G61" s="11" t="s">
        <v>3923</v>
      </c>
      <c r="H61" s="13" t="s">
        <v>966</v>
      </c>
      <c r="I61" s="14">
        <v>1.6</v>
      </c>
      <c r="J61" s="14">
        <v>1.45</v>
      </c>
      <c r="K61" s="14">
        <v>1.05</v>
      </c>
      <c r="L61" s="265">
        <v>30251248.949999999</v>
      </c>
      <c r="M61" s="16">
        <v>-1548331.48</v>
      </c>
      <c r="N61" s="11">
        <v>0</v>
      </c>
      <c r="O61" s="11">
        <v>1</v>
      </c>
      <c r="P61" s="11">
        <v>0</v>
      </c>
      <c r="Q61" s="17">
        <v>234.4</v>
      </c>
      <c r="R61" s="11">
        <v>1</v>
      </c>
      <c r="S61" s="66">
        <v>-3793112.56</v>
      </c>
      <c r="T61" s="15">
        <v>2737061.15</v>
      </c>
      <c r="U61" s="19">
        <v>0</v>
      </c>
      <c r="V61" s="19">
        <v>0</v>
      </c>
      <c r="W61" s="19">
        <v>0</v>
      </c>
      <c r="X61" s="19">
        <v>1</v>
      </c>
      <c r="Y61" s="19">
        <v>1</v>
      </c>
      <c r="Z61" s="19">
        <v>0</v>
      </c>
      <c r="AA61" s="19">
        <v>1</v>
      </c>
      <c r="AB61" s="20" t="s">
        <v>3851</v>
      </c>
      <c r="AC61" s="20" t="s">
        <v>3881</v>
      </c>
      <c r="AD61" s="106">
        <f t="shared" si="2"/>
        <v>3</v>
      </c>
      <c r="AE61" s="106">
        <f t="shared" si="3"/>
        <v>0</v>
      </c>
      <c r="AG61" s="67">
        <v>-8.17</v>
      </c>
      <c r="AH61" s="67">
        <v>-4.3256097560975597</v>
      </c>
      <c r="AI61" s="67">
        <v>-0.44</v>
      </c>
      <c r="AJ61" s="67">
        <v>4.4568292682926831</v>
      </c>
      <c r="AK61" s="67">
        <v>108.18</v>
      </c>
      <c r="AL61" s="67">
        <v>51.02</v>
      </c>
      <c r="AM61" s="67">
        <v>36.130000000000003</v>
      </c>
      <c r="AN61" s="67">
        <v>203.68</v>
      </c>
      <c r="AO61" s="67">
        <v>40.54</v>
      </c>
    </row>
    <row r="62" spans="1:41" x14ac:dyDescent="0.4">
      <c r="A62" s="227">
        <v>878</v>
      </c>
      <c r="B62" s="12">
        <v>12</v>
      </c>
      <c r="C62" s="12" t="s">
        <v>1919</v>
      </c>
      <c r="D62" s="88">
        <v>11390</v>
      </c>
      <c r="E62" s="12" t="s">
        <v>1925</v>
      </c>
      <c r="F62" s="12" t="s">
        <v>953</v>
      </c>
      <c r="G62" s="11" t="s">
        <v>3856</v>
      </c>
      <c r="H62" s="13" t="s">
        <v>968</v>
      </c>
      <c r="I62" s="14">
        <v>1.77</v>
      </c>
      <c r="J62" s="14">
        <v>1.48</v>
      </c>
      <c r="K62" s="14">
        <v>1.17</v>
      </c>
      <c r="L62" s="265">
        <v>19222532.329999998</v>
      </c>
      <c r="M62" s="16">
        <v>161171.35</v>
      </c>
      <c r="N62" s="11">
        <v>0</v>
      </c>
      <c r="O62" s="11">
        <v>0</v>
      </c>
      <c r="P62" s="11">
        <v>0</v>
      </c>
      <c r="Q62" s="17" t="s">
        <v>3847</v>
      </c>
      <c r="R62" s="11">
        <v>0</v>
      </c>
      <c r="S62" s="66">
        <v>5223122.13</v>
      </c>
      <c r="T62" s="15">
        <v>4456841.5999999996</v>
      </c>
      <c r="U62" s="19">
        <v>1</v>
      </c>
      <c r="V62" s="19">
        <v>0</v>
      </c>
      <c r="W62" s="19">
        <v>0</v>
      </c>
      <c r="X62" s="19">
        <v>1</v>
      </c>
      <c r="Y62" s="19">
        <v>1</v>
      </c>
      <c r="Z62" s="19">
        <v>0</v>
      </c>
      <c r="AA62" s="19">
        <v>1</v>
      </c>
      <c r="AB62" s="20" t="s">
        <v>3850</v>
      </c>
      <c r="AC62" s="20" t="s">
        <v>3870</v>
      </c>
      <c r="AD62" s="106">
        <f t="shared" si="2"/>
        <v>4</v>
      </c>
      <c r="AE62" s="106">
        <f t="shared" si="3"/>
        <v>1</v>
      </c>
      <c r="AG62" s="67">
        <v>-2.58</v>
      </c>
      <c r="AH62" s="67">
        <v>-3.1151960784313713</v>
      </c>
      <c r="AI62" s="67">
        <v>0.18</v>
      </c>
      <c r="AJ62" s="67">
        <v>3.2665686274509809</v>
      </c>
      <c r="AK62" s="67">
        <v>113.45</v>
      </c>
      <c r="AL62" s="67">
        <v>28.61</v>
      </c>
      <c r="AM62" s="67">
        <v>55.65</v>
      </c>
      <c r="AN62" s="67">
        <v>167.42</v>
      </c>
      <c r="AO62" s="67">
        <v>58.23</v>
      </c>
    </row>
    <row r="63" spans="1:41" x14ac:dyDescent="0.4">
      <c r="A63" s="227">
        <v>879</v>
      </c>
      <c r="B63" s="12">
        <v>12</v>
      </c>
      <c r="C63" s="12" t="s">
        <v>1919</v>
      </c>
      <c r="D63" s="88">
        <v>11391</v>
      </c>
      <c r="E63" s="12" t="s">
        <v>1926</v>
      </c>
      <c r="F63" s="12" t="s">
        <v>953</v>
      </c>
      <c r="G63" s="11" t="s">
        <v>3876</v>
      </c>
      <c r="H63" s="13" t="s">
        <v>968</v>
      </c>
      <c r="I63" s="14">
        <v>1.81</v>
      </c>
      <c r="J63" s="14">
        <v>1.58</v>
      </c>
      <c r="K63" s="14">
        <v>1.31</v>
      </c>
      <c r="L63" s="265">
        <v>15116397.199999999</v>
      </c>
      <c r="M63" s="16">
        <v>4895341.05</v>
      </c>
      <c r="N63" s="11">
        <v>0</v>
      </c>
      <c r="O63" s="11">
        <v>0</v>
      </c>
      <c r="P63" s="11">
        <v>0</v>
      </c>
      <c r="Q63" s="17" t="s">
        <v>3847</v>
      </c>
      <c r="R63" s="11">
        <v>0</v>
      </c>
      <c r="S63" s="66">
        <v>7009570.7000000002</v>
      </c>
      <c r="T63" s="15">
        <v>5743280.9199999999</v>
      </c>
      <c r="U63" s="19">
        <v>1</v>
      </c>
      <c r="V63" s="19">
        <v>1</v>
      </c>
      <c r="W63" s="19">
        <v>1</v>
      </c>
      <c r="X63" s="19">
        <v>1</v>
      </c>
      <c r="Y63" s="19">
        <v>0</v>
      </c>
      <c r="Z63" s="19">
        <v>0</v>
      </c>
      <c r="AA63" s="19">
        <v>0</v>
      </c>
      <c r="AB63" s="20" t="s">
        <v>3850</v>
      </c>
      <c r="AC63" s="20" t="s">
        <v>3870</v>
      </c>
      <c r="AD63" s="106">
        <f t="shared" si="2"/>
        <v>4</v>
      </c>
      <c r="AE63" s="106">
        <f t="shared" si="3"/>
        <v>1</v>
      </c>
      <c r="AG63" s="67">
        <v>1.7</v>
      </c>
      <c r="AH63" s="67">
        <v>-3.1151960784313713</v>
      </c>
      <c r="AI63" s="67">
        <v>5.77</v>
      </c>
      <c r="AJ63" s="67">
        <v>3.2665686274509809</v>
      </c>
      <c r="AK63" s="67">
        <v>54.81</v>
      </c>
      <c r="AL63" s="67">
        <v>23.49</v>
      </c>
      <c r="AM63" s="67">
        <v>62.79</v>
      </c>
      <c r="AN63" s="67">
        <v>207.92</v>
      </c>
      <c r="AO63" s="67">
        <v>60.81</v>
      </c>
    </row>
    <row r="64" spans="1:41" x14ac:dyDescent="0.4">
      <c r="A64" s="227">
        <v>880</v>
      </c>
      <c r="B64" s="12">
        <v>12</v>
      </c>
      <c r="C64" s="12" t="s">
        <v>1919</v>
      </c>
      <c r="D64" s="88">
        <v>11392</v>
      </c>
      <c r="E64" s="12" t="s">
        <v>1927</v>
      </c>
      <c r="F64" s="12" t="s">
        <v>953</v>
      </c>
      <c r="G64" s="11" t="s">
        <v>3856</v>
      </c>
      <c r="H64" s="13" t="s">
        <v>955</v>
      </c>
      <c r="I64" s="14">
        <v>1.1100000000000001</v>
      </c>
      <c r="J64" s="14">
        <v>0.98</v>
      </c>
      <c r="K64" s="14">
        <v>0.63</v>
      </c>
      <c r="L64" s="265">
        <v>2930987.99</v>
      </c>
      <c r="M64" s="16">
        <v>-5068712.6500000004</v>
      </c>
      <c r="N64" s="11">
        <v>3</v>
      </c>
      <c r="O64" s="11">
        <v>1</v>
      </c>
      <c r="P64" s="11">
        <v>0</v>
      </c>
      <c r="Q64" s="17">
        <v>6.9</v>
      </c>
      <c r="R64" s="11">
        <v>4</v>
      </c>
      <c r="S64" s="66">
        <v>-174484.01</v>
      </c>
      <c r="T64" s="15">
        <v>-10609220.57</v>
      </c>
      <c r="U64" s="19">
        <v>0</v>
      </c>
      <c r="V64" s="19">
        <v>0</v>
      </c>
      <c r="W64" s="19">
        <v>0</v>
      </c>
      <c r="X64" s="19">
        <v>1</v>
      </c>
      <c r="Y64" s="19">
        <v>1</v>
      </c>
      <c r="Z64" s="19">
        <v>0</v>
      </c>
      <c r="AA64" s="19">
        <v>1</v>
      </c>
      <c r="AB64" s="20" t="s">
        <v>3851</v>
      </c>
      <c r="AC64" s="20" t="s">
        <v>3877</v>
      </c>
      <c r="AD64" s="106">
        <f t="shared" si="2"/>
        <v>3</v>
      </c>
      <c r="AE64" s="106">
        <f t="shared" si="3"/>
        <v>0</v>
      </c>
      <c r="AG64" s="67">
        <v>-8.2799999999999994</v>
      </c>
      <c r="AH64" s="67">
        <v>-5.5007843137254904</v>
      </c>
      <c r="AI64" s="67">
        <v>-4.2300000000000004</v>
      </c>
      <c r="AJ64" s="67">
        <v>2.7552941176470589</v>
      </c>
      <c r="AK64" s="67">
        <v>205.71</v>
      </c>
      <c r="AL64" s="67">
        <v>40.64</v>
      </c>
      <c r="AM64" s="67">
        <v>37.549999999999997</v>
      </c>
      <c r="AN64" s="67">
        <v>372.77</v>
      </c>
      <c r="AO64" s="67">
        <v>51.83</v>
      </c>
    </row>
    <row r="65" spans="1:41" x14ac:dyDescent="0.4">
      <c r="A65" s="227">
        <v>881</v>
      </c>
      <c r="B65" s="12">
        <v>12</v>
      </c>
      <c r="C65" s="12" t="s">
        <v>1919</v>
      </c>
      <c r="D65" s="88">
        <v>11393</v>
      </c>
      <c r="E65" s="12" t="s">
        <v>1928</v>
      </c>
      <c r="F65" s="12" t="s">
        <v>953</v>
      </c>
      <c r="G65" s="11" t="s">
        <v>3882</v>
      </c>
      <c r="H65" s="13" t="s">
        <v>959</v>
      </c>
      <c r="I65" s="14">
        <v>1.1499999999999999</v>
      </c>
      <c r="J65" s="14">
        <v>1.07</v>
      </c>
      <c r="K65" s="14">
        <v>0.71</v>
      </c>
      <c r="L65" s="265">
        <v>958669.03</v>
      </c>
      <c r="M65" s="16">
        <v>8335553.75</v>
      </c>
      <c r="N65" s="11">
        <v>2</v>
      </c>
      <c r="O65" s="11">
        <v>0</v>
      </c>
      <c r="P65" s="11">
        <v>0</v>
      </c>
      <c r="Q65" s="17" t="s">
        <v>3847</v>
      </c>
      <c r="R65" s="11">
        <v>2</v>
      </c>
      <c r="S65" s="66">
        <v>7228348.8899999997</v>
      </c>
      <c r="T65" s="15">
        <v>-1798082.12</v>
      </c>
      <c r="U65" s="19">
        <v>1</v>
      </c>
      <c r="V65" s="19">
        <v>1</v>
      </c>
      <c r="W65" s="19">
        <v>0</v>
      </c>
      <c r="X65" s="19">
        <v>1</v>
      </c>
      <c r="Y65" s="19">
        <v>1</v>
      </c>
      <c r="Z65" s="19">
        <v>0</v>
      </c>
      <c r="AA65" s="19">
        <v>1</v>
      </c>
      <c r="AB65" s="20" t="s">
        <v>3848</v>
      </c>
      <c r="AC65" s="20" t="s">
        <v>3887</v>
      </c>
      <c r="AD65" s="106">
        <f t="shared" si="2"/>
        <v>5</v>
      </c>
      <c r="AE65" s="106">
        <f t="shared" si="3"/>
        <v>1</v>
      </c>
      <c r="AG65" s="67">
        <v>-2.19</v>
      </c>
      <c r="AH65" s="67">
        <v>-4.5212173913043481</v>
      </c>
      <c r="AI65" s="67">
        <v>35.01</v>
      </c>
      <c r="AJ65" s="67">
        <v>1.576782608695652</v>
      </c>
      <c r="AK65" s="67">
        <v>224.68</v>
      </c>
      <c r="AL65" s="67">
        <v>29.69</v>
      </c>
      <c r="AM65" s="67">
        <v>57.05</v>
      </c>
      <c r="AN65" s="67">
        <v>322.27</v>
      </c>
      <c r="AO65" s="67">
        <v>25.52</v>
      </c>
    </row>
    <row r="66" spans="1:41" x14ac:dyDescent="0.4">
      <c r="A66" s="227">
        <v>882</v>
      </c>
      <c r="B66" s="12">
        <v>12</v>
      </c>
      <c r="C66" s="12" t="s">
        <v>1919</v>
      </c>
      <c r="D66" s="88">
        <v>11394</v>
      </c>
      <c r="E66" s="12" t="s">
        <v>1929</v>
      </c>
      <c r="F66" s="12" t="s">
        <v>953</v>
      </c>
      <c r="G66" s="11" t="s">
        <v>3879</v>
      </c>
      <c r="H66" s="13" t="s">
        <v>968</v>
      </c>
      <c r="I66" s="14">
        <v>0.83</v>
      </c>
      <c r="J66" s="14">
        <v>0.77</v>
      </c>
      <c r="K66" s="14">
        <v>0.56999999999999995</v>
      </c>
      <c r="L66" s="265">
        <v>-7350633.96</v>
      </c>
      <c r="M66" s="16">
        <v>76113028.840000004</v>
      </c>
      <c r="N66" s="11">
        <v>3</v>
      </c>
      <c r="O66" s="11">
        <v>1</v>
      </c>
      <c r="P66" s="11">
        <v>0</v>
      </c>
      <c r="Q66" s="17">
        <v>1.1000000000000001</v>
      </c>
      <c r="R66" s="11">
        <v>4</v>
      </c>
      <c r="S66" s="66">
        <v>81444785.260000005</v>
      </c>
      <c r="T66" s="15">
        <v>-18231870.170000002</v>
      </c>
      <c r="U66" s="19">
        <v>0</v>
      </c>
      <c r="V66" s="19">
        <v>1</v>
      </c>
      <c r="W66" s="19">
        <v>0</v>
      </c>
      <c r="X66" s="19">
        <v>1</v>
      </c>
      <c r="Y66" s="19">
        <v>1</v>
      </c>
      <c r="Z66" s="19">
        <v>0</v>
      </c>
      <c r="AA66" s="19">
        <v>1</v>
      </c>
      <c r="AB66" s="20" t="s">
        <v>3850</v>
      </c>
      <c r="AC66" s="20" t="s">
        <v>3891</v>
      </c>
      <c r="AD66" s="106">
        <f t="shared" si="2"/>
        <v>4</v>
      </c>
      <c r="AE66" s="106">
        <f t="shared" si="3"/>
        <v>1</v>
      </c>
      <c r="AG66" s="67">
        <v>-29.64</v>
      </c>
      <c r="AH66" s="67">
        <v>-3.1151960784313713</v>
      </c>
      <c r="AI66" s="67">
        <v>46.47</v>
      </c>
      <c r="AJ66" s="67">
        <v>3.2665686274509809</v>
      </c>
      <c r="AK66" s="67">
        <v>333.19</v>
      </c>
      <c r="AL66" s="67">
        <v>42.15</v>
      </c>
      <c r="AM66" s="67">
        <v>32.61</v>
      </c>
      <c r="AN66" s="67">
        <v>385.43</v>
      </c>
      <c r="AO66" s="67">
        <v>38.47</v>
      </c>
    </row>
    <row r="67" spans="1:41" x14ac:dyDescent="0.4">
      <c r="A67" s="227">
        <v>883</v>
      </c>
      <c r="B67" s="12">
        <v>12</v>
      </c>
      <c r="C67" s="12" t="s">
        <v>1919</v>
      </c>
      <c r="D67" s="88">
        <v>11395</v>
      </c>
      <c r="E67" s="12" t="s">
        <v>1930</v>
      </c>
      <c r="F67" s="12" t="s">
        <v>953</v>
      </c>
      <c r="G67" s="11" t="s">
        <v>3853</v>
      </c>
      <c r="H67" s="13" t="s">
        <v>3898</v>
      </c>
      <c r="I67" s="14">
        <v>2.86</v>
      </c>
      <c r="J67" s="14">
        <v>2.74</v>
      </c>
      <c r="K67" s="14">
        <v>2.29</v>
      </c>
      <c r="L67" s="265">
        <v>37250500.640000001</v>
      </c>
      <c r="M67" s="16">
        <v>16258420.560000001</v>
      </c>
      <c r="N67" s="11">
        <v>0</v>
      </c>
      <c r="O67" s="11">
        <v>0</v>
      </c>
      <c r="P67" s="11">
        <v>0</v>
      </c>
      <c r="Q67" s="17" t="s">
        <v>3847</v>
      </c>
      <c r="R67" s="11">
        <v>0</v>
      </c>
      <c r="S67" s="66">
        <v>27345406.449999999</v>
      </c>
      <c r="T67" s="15">
        <v>25755891.82</v>
      </c>
      <c r="U67" s="19">
        <v>0</v>
      </c>
      <c r="V67" s="19">
        <v>1</v>
      </c>
      <c r="W67" s="19">
        <v>0</v>
      </c>
      <c r="X67" s="19">
        <v>1</v>
      </c>
      <c r="Y67" s="19">
        <v>0</v>
      </c>
      <c r="Z67" s="19">
        <v>0</v>
      </c>
      <c r="AA67" s="19">
        <v>1</v>
      </c>
      <c r="AB67" s="20" t="s">
        <v>3851</v>
      </c>
      <c r="AC67" s="20" t="s">
        <v>3855</v>
      </c>
      <c r="AD67" s="106">
        <f t="shared" si="2"/>
        <v>3</v>
      </c>
      <c r="AE67" s="106">
        <f t="shared" si="3"/>
        <v>0</v>
      </c>
      <c r="AG67" s="67">
        <v>-6.11</v>
      </c>
      <c r="AH67" s="67">
        <v>-5.4964285714285719</v>
      </c>
      <c r="AI67" s="67">
        <v>11.9</v>
      </c>
      <c r="AJ67" s="67">
        <v>-0.97392857142857159</v>
      </c>
      <c r="AK67" s="67">
        <v>121.7</v>
      </c>
      <c r="AL67" s="67">
        <v>56.2</v>
      </c>
      <c r="AM67" s="67">
        <v>70.31</v>
      </c>
      <c r="AN67" s="67">
        <v>183.67</v>
      </c>
      <c r="AO67" s="67">
        <v>33.39</v>
      </c>
    </row>
    <row r="68" spans="1:41" x14ac:dyDescent="0.4">
      <c r="A68" s="227">
        <v>884</v>
      </c>
      <c r="B68" s="12">
        <v>12</v>
      </c>
      <c r="C68" s="12" t="s">
        <v>1919</v>
      </c>
      <c r="D68" s="88">
        <v>11396</v>
      </c>
      <c r="E68" s="12" t="s">
        <v>1931</v>
      </c>
      <c r="F68" s="12" t="s">
        <v>953</v>
      </c>
      <c r="G68" s="11" t="s">
        <v>3910</v>
      </c>
      <c r="H68" s="13" t="s">
        <v>959</v>
      </c>
      <c r="I68" s="14">
        <v>0.67</v>
      </c>
      <c r="J68" s="14">
        <v>0.61</v>
      </c>
      <c r="K68" s="14">
        <v>0.39</v>
      </c>
      <c r="L68" s="265">
        <v>-6399851.3399999999</v>
      </c>
      <c r="M68" s="16">
        <v>3697280.39</v>
      </c>
      <c r="N68" s="11">
        <v>3</v>
      </c>
      <c r="O68" s="11">
        <v>1</v>
      </c>
      <c r="P68" s="11">
        <v>2</v>
      </c>
      <c r="Q68" s="17">
        <v>20.7</v>
      </c>
      <c r="R68" s="11">
        <v>6</v>
      </c>
      <c r="S68" s="66">
        <v>1606135.36</v>
      </c>
      <c r="T68" s="15">
        <v>-11948421.25</v>
      </c>
      <c r="U68" s="19">
        <v>0</v>
      </c>
      <c r="V68" s="19">
        <v>1</v>
      </c>
      <c r="W68" s="19">
        <v>0</v>
      </c>
      <c r="X68" s="19">
        <v>1</v>
      </c>
      <c r="Y68" s="19">
        <v>1</v>
      </c>
      <c r="Z68" s="19">
        <v>0</v>
      </c>
      <c r="AA68" s="19">
        <v>1</v>
      </c>
      <c r="AB68" s="20" t="s">
        <v>3850</v>
      </c>
      <c r="AC68" s="20" t="s">
        <v>3878</v>
      </c>
      <c r="AD68" s="106">
        <f t="shared" si="2"/>
        <v>4</v>
      </c>
      <c r="AE68" s="106">
        <f t="shared" si="3"/>
        <v>1</v>
      </c>
      <c r="AG68" s="67">
        <v>-4.63</v>
      </c>
      <c r="AH68" s="67">
        <v>-4.5212173913043481</v>
      </c>
      <c r="AI68" s="67">
        <v>7.48</v>
      </c>
      <c r="AJ68" s="67">
        <v>1.576782608695652</v>
      </c>
      <c r="AK68" s="67">
        <v>214.61</v>
      </c>
      <c r="AL68" s="67">
        <v>34.51</v>
      </c>
      <c r="AM68" s="67">
        <v>55.79</v>
      </c>
      <c r="AN68" s="67">
        <v>202.96</v>
      </c>
      <c r="AO68" s="67">
        <v>42.85</v>
      </c>
    </row>
    <row r="69" spans="1:41" x14ac:dyDescent="0.4">
      <c r="A69" s="227">
        <v>885</v>
      </c>
      <c r="B69" s="12">
        <v>12</v>
      </c>
      <c r="C69" s="12" t="s">
        <v>1919</v>
      </c>
      <c r="D69" s="88">
        <v>11397</v>
      </c>
      <c r="E69" s="12" t="s">
        <v>1932</v>
      </c>
      <c r="F69" s="12" t="s">
        <v>953</v>
      </c>
      <c r="G69" s="11" t="s">
        <v>3853</v>
      </c>
      <c r="H69" s="13" t="s">
        <v>964</v>
      </c>
      <c r="I69" s="14">
        <v>1.18</v>
      </c>
      <c r="J69" s="14">
        <v>1.1000000000000001</v>
      </c>
      <c r="K69" s="14">
        <v>0.85</v>
      </c>
      <c r="L69" s="265">
        <v>2778000.51</v>
      </c>
      <c r="M69" s="16">
        <v>-1634928.52</v>
      </c>
      <c r="N69" s="11">
        <v>1</v>
      </c>
      <c r="O69" s="11">
        <v>1</v>
      </c>
      <c r="P69" s="11">
        <v>0</v>
      </c>
      <c r="Q69" s="17">
        <v>20.3</v>
      </c>
      <c r="R69" s="11">
        <v>2</v>
      </c>
      <c r="S69" s="66">
        <v>509743</v>
      </c>
      <c r="T69" s="15">
        <v>-2279589.7200000002</v>
      </c>
      <c r="U69" s="19">
        <v>0</v>
      </c>
      <c r="V69" s="19">
        <v>0</v>
      </c>
      <c r="W69" s="19">
        <v>0</v>
      </c>
      <c r="X69" s="19">
        <v>1</v>
      </c>
      <c r="Y69" s="19">
        <v>1</v>
      </c>
      <c r="Z69" s="19">
        <v>0</v>
      </c>
      <c r="AA69" s="19">
        <v>1</v>
      </c>
      <c r="AB69" s="20" t="s">
        <v>3851</v>
      </c>
      <c r="AC69" s="20" t="s">
        <v>3861</v>
      </c>
      <c r="AD69" s="106">
        <f t="shared" si="2"/>
        <v>3</v>
      </c>
      <c r="AE69" s="106">
        <f t="shared" si="3"/>
        <v>0</v>
      </c>
      <c r="AG69" s="67">
        <v>-10.29</v>
      </c>
      <c r="AH69" s="67">
        <v>-2.3275373134328365</v>
      </c>
      <c r="AI69" s="67">
        <v>-4</v>
      </c>
      <c r="AJ69" s="67">
        <v>2.2327238805970144</v>
      </c>
      <c r="AK69" s="67">
        <v>188.87</v>
      </c>
      <c r="AL69" s="67">
        <v>42.59</v>
      </c>
      <c r="AM69" s="67">
        <v>55.3</v>
      </c>
      <c r="AN69" s="67">
        <v>181.02</v>
      </c>
      <c r="AO69" s="67">
        <v>38.549999999999997</v>
      </c>
    </row>
    <row r="70" spans="1:41" x14ac:dyDescent="0.4">
      <c r="A70" s="227">
        <v>886</v>
      </c>
      <c r="B70" s="12">
        <v>12</v>
      </c>
      <c r="C70" s="12" t="s">
        <v>1919</v>
      </c>
      <c r="D70" s="88">
        <v>11398</v>
      </c>
      <c r="E70" s="12" t="s">
        <v>1933</v>
      </c>
      <c r="F70" s="12" t="s">
        <v>953</v>
      </c>
      <c r="G70" s="11" t="s">
        <v>3853</v>
      </c>
      <c r="H70" s="13" t="s">
        <v>3898</v>
      </c>
      <c r="I70" s="14">
        <v>1.37</v>
      </c>
      <c r="J70" s="14">
        <v>1.29</v>
      </c>
      <c r="K70" s="14">
        <v>1.04</v>
      </c>
      <c r="L70" s="265">
        <v>6171714.9800000004</v>
      </c>
      <c r="M70" s="16">
        <v>1368697.36</v>
      </c>
      <c r="N70" s="11">
        <v>1</v>
      </c>
      <c r="O70" s="11">
        <v>0</v>
      </c>
      <c r="P70" s="11">
        <v>0</v>
      </c>
      <c r="Q70" s="17" t="s">
        <v>3847</v>
      </c>
      <c r="R70" s="11">
        <v>1</v>
      </c>
      <c r="S70" s="66">
        <v>4323485.03</v>
      </c>
      <c r="T70" s="15">
        <v>555696.74</v>
      </c>
      <c r="U70" s="19">
        <v>1</v>
      </c>
      <c r="V70" s="19">
        <v>1</v>
      </c>
      <c r="W70" s="19">
        <v>0</v>
      </c>
      <c r="X70" s="19">
        <v>1</v>
      </c>
      <c r="Y70" s="19">
        <v>1</v>
      </c>
      <c r="Z70" s="19">
        <v>0</v>
      </c>
      <c r="AA70" s="19">
        <v>1</v>
      </c>
      <c r="AB70" s="20" t="s">
        <v>3848</v>
      </c>
      <c r="AC70" s="20" t="s">
        <v>3858</v>
      </c>
      <c r="AD70" s="106">
        <f t="shared" si="2"/>
        <v>5</v>
      </c>
      <c r="AE70" s="106">
        <f t="shared" si="3"/>
        <v>1</v>
      </c>
      <c r="AG70" s="67">
        <v>-2.48</v>
      </c>
      <c r="AH70" s="67">
        <v>-5.4964285714285719</v>
      </c>
      <c r="AI70" s="67">
        <v>2.42</v>
      </c>
      <c r="AJ70" s="67">
        <v>-0.97392857142857159</v>
      </c>
      <c r="AK70" s="67">
        <v>150.46</v>
      </c>
      <c r="AL70" s="67">
        <v>46.74</v>
      </c>
      <c r="AM70" s="67">
        <v>33.08</v>
      </c>
      <c r="AN70" s="67">
        <v>197.78</v>
      </c>
      <c r="AO70" s="67">
        <v>32.24</v>
      </c>
    </row>
    <row r="71" spans="1:41" x14ac:dyDescent="0.4">
      <c r="A71" s="227">
        <v>887</v>
      </c>
      <c r="B71" s="12">
        <v>12</v>
      </c>
      <c r="C71" s="12" t="s">
        <v>1919</v>
      </c>
      <c r="D71" s="88">
        <v>11399</v>
      </c>
      <c r="E71" s="12" t="s">
        <v>1934</v>
      </c>
      <c r="F71" s="12" t="s">
        <v>953</v>
      </c>
      <c r="G71" s="11" t="s">
        <v>3906</v>
      </c>
      <c r="H71" s="13" t="s">
        <v>964</v>
      </c>
      <c r="I71" s="14">
        <v>1</v>
      </c>
      <c r="J71" s="14">
        <v>0.92</v>
      </c>
      <c r="K71" s="14">
        <v>0.57999999999999996</v>
      </c>
      <c r="L71" s="265">
        <v>32391.13</v>
      </c>
      <c r="M71" s="16">
        <v>1639731.62</v>
      </c>
      <c r="N71" s="11">
        <v>3</v>
      </c>
      <c r="O71" s="11">
        <v>0</v>
      </c>
      <c r="P71" s="11">
        <v>0</v>
      </c>
      <c r="Q71" s="17" t="s">
        <v>3847</v>
      </c>
      <c r="R71" s="11">
        <v>3</v>
      </c>
      <c r="S71" s="66">
        <v>3557490.72</v>
      </c>
      <c r="T71" s="15">
        <v>-6664538.2199999997</v>
      </c>
      <c r="U71" s="19">
        <v>1</v>
      </c>
      <c r="V71" s="19">
        <v>1</v>
      </c>
      <c r="W71" s="19">
        <v>0</v>
      </c>
      <c r="X71" s="19">
        <v>0</v>
      </c>
      <c r="Y71" s="19">
        <v>1</v>
      </c>
      <c r="Z71" s="19">
        <v>0</v>
      </c>
      <c r="AA71" s="19">
        <v>1</v>
      </c>
      <c r="AB71" s="20" t="s">
        <v>3850</v>
      </c>
      <c r="AC71" s="20" t="s">
        <v>3866</v>
      </c>
      <c r="AD71" s="106">
        <f t="shared" si="2"/>
        <v>4</v>
      </c>
      <c r="AE71" s="106">
        <f t="shared" si="3"/>
        <v>1</v>
      </c>
      <c r="AG71" s="67">
        <v>-0.69</v>
      </c>
      <c r="AH71" s="67">
        <v>-2.3275373134328365</v>
      </c>
      <c r="AI71" s="67">
        <v>4.33</v>
      </c>
      <c r="AJ71" s="67">
        <v>2.2327238805970144</v>
      </c>
      <c r="AK71" s="67">
        <v>187.61</v>
      </c>
      <c r="AL71" s="67">
        <v>79.78</v>
      </c>
      <c r="AM71" s="67">
        <v>46.96</v>
      </c>
      <c r="AN71" s="67">
        <v>209.02</v>
      </c>
      <c r="AO71" s="67">
        <v>31.31</v>
      </c>
    </row>
    <row r="72" spans="1:41" x14ac:dyDescent="0.4">
      <c r="A72" s="227">
        <v>888</v>
      </c>
      <c r="B72" s="12">
        <v>12</v>
      </c>
      <c r="C72" s="12" t="s">
        <v>1919</v>
      </c>
      <c r="D72" s="88">
        <v>11400</v>
      </c>
      <c r="E72" s="12" t="s">
        <v>1935</v>
      </c>
      <c r="F72" s="12" t="s">
        <v>953</v>
      </c>
      <c r="G72" s="11" t="s">
        <v>3853</v>
      </c>
      <c r="H72" s="13" t="s">
        <v>968</v>
      </c>
      <c r="I72" s="14">
        <v>0.68</v>
      </c>
      <c r="J72" s="14">
        <v>0.56999999999999995</v>
      </c>
      <c r="K72" s="14">
        <v>0.23</v>
      </c>
      <c r="L72" s="265">
        <v>-6567992.1500000004</v>
      </c>
      <c r="M72" s="16">
        <v>5232542.03</v>
      </c>
      <c r="N72" s="11">
        <v>3</v>
      </c>
      <c r="O72" s="11">
        <v>1</v>
      </c>
      <c r="P72" s="11">
        <v>2</v>
      </c>
      <c r="Q72" s="17">
        <v>15</v>
      </c>
      <c r="R72" s="11">
        <v>6</v>
      </c>
      <c r="S72" s="66">
        <v>6047369.0899999999</v>
      </c>
      <c r="T72" s="15">
        <v>-15609156.470000001</v>
      </c>
      <c r="U72" s="19">
        <v>1</v>
      </c>
      <c r="V72" s="19">
        <v>1</v>
      </c>
      <c r="W72" s="19">
        <v>0</v>
      </c>
      <c r="X72" s="19">
        <v>0</v>
      </c>
      <c r="Y72" s="19">
        <v>1</v>
      </c>
      <c r="Z72" s="19">
        <v>0</v>
      </c>
      <c r="AA72" s="19">
        <v>1</v>
      </c>
      <c r="AB72" s="20" t="s">
        <v>3850</v>
      </c>
      <c r="AC72" s="20" t="s">
        <v>3878</v>
      </c>
      <c r="AD72" s="106">
        <f t="shared" si="2"/>
        <v>4</v>
      </c>
      <c r="AE72" s="106">
        <f t="shared" si="3"/>
        <v>1</v>
      </c>
      <c r="AG72" s="67">
        <v>1.67</v>
      </c>
      <c r="AH72" s="67">
        <v>-3.1151960784313713</v>
      </c>
      <c r="AI72" s="67">
        <v>18.38</v>
      </c>
      <c r="AJ72" s="67">
        <v>3.2665686274509809</v>
      </c>
      <c r="AK72" s="67">
        <v>267.26</v>
      </c>
      <c r="AL72" s="67">
        <v>61.98</v>
      </c>
      <c r="AM72" s="67">
        <v>43.97</v>
      </c>
      <c r="AN72" s="67">
        <v>363.68</v>
      </c>
      <c r="AO72" s="67">
        <v>58.71</v>
      </c>
    </row>
    <row r="73" spans="1:41" x14ac:dyDescent="0.4">
      <c r="A73" s="227">
        <v>889</v>
      </c>
      <c r="B73" s="12">
        <v>12</v>
      </c>
      <c r="C73" s="12" t="s">
        <v>1919</v>
      </c>
      <c r="D73" s="88">
        <v>11401</v>
      </c>
      <c r="E73" s="12" t="s">
        <v>1936</v>
      </c>
      <c r="F73" s="12" t="s">
        <v>953</v>
      </c>
      <c r="G73" s="11" t="s">
        <v>3904</v>
      </c>
      <c r="H73" s="13" t="s">
        <v>959</v>
      </c>
      <c r="I73" s="14">
        <v>0.61</v>
      </c>
      <c r="J73" s="14">
        <v>0.54</v>
      </c>
      <c r="K73" s="14">
        <v>0.37</v>
      </c>
      <c r="L73" s="265">
        <v>-6306659.75</v>
      </c>
      <c r="M73" s="16">
        <v>1679975.14</v>
      </c>
      <c r="N73" s="11">
        <v>3</v>
      </c>
      <c r="O73" s="11">
        <v>1</v>
      </c>
      <c r="P73" s="11">
        <v>2</v>
      </c>
      <c r="Q73" s="17">
        <v>45</v>
      </c>
      <c r="R73" s="11">
        <v>6</v>
      </c>
      <c r="S73" s="66">
        <v>-1026821.75</v>
      </c>
      <c r="T73" s="15">
        <v>-10282846</v>
      </c>
      <c r="U73" s="19">
        <v>0</v>
      </c>
      <c r="V73" s="19">
        <v>1</v>
      </c>
      <c r="W73" s="19">
        <v>0</v>
      </c>
      <c r="X73" s="19">
        <v>1</v>
      </c>
      <c r="Y73" s="19">
        <v>1</v>
      </c>
      <c r="Z73" s="19">
        <v>0</v>
      </c>
      <c r="AA73" s="19">
        <v>1</v>
      </c>
      <c r="AB73" s="20" t="s">
        <v>3850</v>
      </c>
      <c r="AC73" s="20" t="s">
        <v>3878</v>
      </c>
      <c r="AD73" s="106">
        <f t="shared" si="2"/>
        <v>4</v>
      </c>
      <c r="AE73" s="106">
        <f t="shared" si="3"/>
        <v>1</v>
      </c>
      <c r="AG73" s="67">
        <v>-8.32</v>
      </c>
      <c r="AH73" s="67">
        <v>-4.5212173913043481</v>
      </c>
      <c r="AI73" s="67">
        <v>3.85</v>
      </c>
      <c r="AJ73" s="67">
        <v>1.576782608695652</v>
      </c>
      <c r="AK73" s="67">
        <v>199.96</v>
      </c>
      <c r="AL73" s="67">
        <v>26.27</v>
      </c>
      <c r="AM73" s="67">
        <v>51.55</v>
      </c>
      <c r="AN73" s="67">
        <v>130.80000000000001</v>
      </c>
      <c r="AO73" s="67">
        <v>29.52</v>
      </c>
    </row>
    <row r="74" spans="1:41" x14ac:dyDescent="0.4">
      <c r="A74" s="227">
        <v>890</v>
      </c>
      <c r="B74" s="12">
        <v>12</v>
      </c>
      <c r="C74" s="12" t="s">
        <v>1937</v>
      </c>
      <c r="D74" s="88">
        <v>10746</v>
      </c>
      <c r="E74" s="12" t="s">
        <v>1938</v>
      </c>
      <c r="F74" s="12" t="s">
        <v>986</v>
      </c>
      <c r="G74" s="11" t="s">
        <v>3924</v>
      </c>
      <c r="H74" s="13" t="s">
        <v>3894</v>
      </c>
      <c r="I74" s="14">
        <v>1.06</v>
      </c>
      <c r="J74" s="14">
        <v>0.94</v>
      </c>
      <c r="K74" s="14">
        <v>0.59</v>
      </c>
      <c r="L74" s="265">
        <v>9294046.6999999993</v>
      </c>
      <c r="M74" s="16">
        <v>-29149385.48</v>
      </c>
      <c r="N74" s="11">
        <v>3</v>
      </c>
      <c r="O74" s="11">
        <v>1</v>
      </c>
      <c r="P74" s="11">
        <v>1</v>
      </c>
      <c r="Q74" s="17">
        <v>3.8</v>
      </c>
      <c r="R74" s="11">
        <v>5</v>
      </c>
      <c r="S74" s="66">
        <v>-8487897.0299999993</v>
      </c>
      <c r="T74" s="15">
        <v>-66679873.950000003</v>
      </c>
      <c r="U74" s="19">
        <v>0</v>
      </c>
      <c r="V74" s="19">
        <v>0</v>
      </c>
      <c r="W74" s="19">
        <v>1</v>
      </c>
      <c r="X74" s="19">
        <v>0</v>
      </c>
      <c r="Y74" s="19">
        <v>1</v>
      </c>
      <c r="Z74" s="19">
        <v>0</v>
      </c>
      <c r="AA74" s="19">
        <v>1</v>
      </c>
      <c r="AB74" s="20" t="s">
        <v>3851</v>
      </c>
      <c r="AC74" s="20" t="s">
        <v>3852</v>
      </c>
      <c r="AD74" s="106">
        <f t="shared" si="2"/>
        <v>3</v>
      </c>
      <c r="AE74" s="106">
        <f t="shared" si="3"/>
        <v>0</v>
      </c>
      <c r="AG74" s="67">
        <v>-7.08</v>
      </c>
      <c r="AH74" s="67">
        <v>-6.097857142857146</v>
      </c>
      <c r="AI74" s="67">
        <v>-5.34</v>
      </c>
      <c r="AJ74" s="67">
        <v>2.8507142857142864</v>
      </c>
      <c r="AK74" s="67">
        <v>137.1</v>
      </c>
      <c r="AL74" s="67">
        <v>83.37</v>
      </c>
      <c r="AM74" s="67">
        <v>53.56</v>
      </c>
      <c r="AN74" s="67">
        <v>75.78</v>
      </c>
      <c r="AO74" s="67">
        <v>52.58</v>
      </c>
    </row>
    <row r="75" spans="1:41" x14ac:dyDescent="0.4">
      <c r="A75" s="227">
        <v>891</v>
      </c>
      <c r="B75" s="12">
        <v>12</v>
      </c>
      <c r="C75" s="12" t="s">
        <v>1937</v>
      </c>
      <c r="D75" s="88">
        <v>11402</v>
      </c>
      <c r="E75" s="12" t="s">
        <v>1939</v>
      </c>
      <c r="F75" s="12" t="s">
        <v>953</v>
      </c>
      <c r="G75" s="11" t="s">
        <v>3853</v>
      </c>
      <c r="H75" s="13" t="s">
        <v>959</v>
      </c>
      <c r="I75" s="14">
        <v>2.0499999999999998</v>
      </c>
      <c r="J75" s="14">
        <v>1.9</v>
      </c>
      <c r="K75" s="14">
        <v>1.45</v>
      </c>
      <c r="L75" s="265">
        <v>10900819.880000001</v>
      </c>
      <c r="M75" s="16">
        <v>7351254.2999999998</v>
      </c>
      <c r="N75" s="11">
        <v>0</v>
      </c>
      <c r="O75" s="11">
        <v>0</v>
      </c>
      <c r="P75" s="11">
        <v>0</v>
      </c>
      <c r="Q75" s="17" t="s">
        <v>3847</v>
      </c>
      <c r="R75" s="11">
        <v>0</v>
      </c>
      <c r="S75" s="66">
        <v>9900512.6799999997</v>
      </c>
      <c r="T75" s="15">
        <v>4686176.13</v>
      </c>
      <c r="U75" s="19">
        <v>1</v>
      </c>
      <c r="V75" s="19">
        <v>1</v>
      </c>
      <c r="W75" s="19">
        <v>0</v>
      </c>
      <c r="X75" s="19">
        <v>1</v>
      </c>
      <c r="Y75" s="19">
        <v>0</v>
      </c>
      <c r="Z75" s="19">
        <v>0</v>
      </c>
      <c r="AA75" s="19">
        <v>1</v>
      </c>
      <c r="AB75" s="20" t="s">
        <v>3850</v>
      </c>
      <c r="AC75" s="20" t="s">
        <v>3870</v>
      </c>
      <c r="AD75" s="106">
        <f t="shared" si="2"/>
        <v>4</v>
      </c>
      <c r="AE75" s="106">
        <f t="shared" si="3"/>
        <v>1</v>
      </c>
      <c r="AG75" s="67">
        <v>3.74</v>
      </c>
      <c r="AH75" s="67">
        <v>-4.5212173913043481</v>
      </c>
      <c r="AI75" s="67">
        <v>15.69</v>
      </c>
      <c r="AJ75" s="67">
        <v>1.576782608695652</v>
      </c>
      <c r="AK75" s="67">
        <v>119.02</v>
      </c>
      <c r="AL75" s="67">
        <v>29.69</v>
      </c>
      <c r="AM75" s="67">
        <v>63.89</v>
      </c>
      <c r="AN75" s="67">
        <v>69.38</v>
      </c>
      <c r="AO75" s="67">
        <v>51.59</v>
      </c>
    </row>
    <row r="76" spans="1:41" x14ac:dyDescent="0.4">
      <c r="A76" s="227">
        <v>892</v>
      </c>
      <c r="B76" s="12">
        <v>12</v>
      </c>
      <c r="C76" s="12" t="s">
        <v>1937</v>
      </c>
      <c r="D76" s="88">
        <v>11403</v>
      </c>
      <c r="E76" s="12" t="s">
        <v>1940</v>
      </c>
      <c r="F76" s="12" t="s">
        <v>953</v>
      </c>
      <c r="G76" s="11" t="s">
        <v>3875</v>
      </c>
      <c r="H76" s="13" t="s">
        <v>964</v>
      </c>
      <c r="I76" s="14">
        <v>0.96</v>
      </c>
      <c r="J76" s="14">
        <v>0.85</v>
      </c>
      <c r="K76" s="14">
        <v>0.68</v>
      </c>
      <c r="L76" s="265">
        <v>-758024.83</v>
      </c>
      <c r="M76" s="16">
        <v>13135975.34</v>
      </c>
      <c r="N76" s="11">
        <v>3</v>
      </c>
      <c r="O76" s="11">
        <v>1</v>
      </c>
      <c r="P76" s="11">
        <v>0</v>
      </c>
      <c r="Q76" s="17">
        <v>0.6</v>
      </c>
      <c r="R76" s="11">
        <v>4</v>
      </c>
      <c r="S76" s="66">
        <v>-72071.61</v>
      </c>
      <c r="T76" s="15">
        <v>-6301045.9000000004</v>
      </c>
      <c r="U76" s="19">
        <v>0</v>
      </c>
      <c r="V76" s="19">
        <v>1</v>
      </c>
      <c r="W76" s="19">
        <v>0</v>
      </c>
      <c r="X76" s="19">
        <v>1</v>
      </c>
      <c r="Y76" s="19">
        <v>0</v>
      </c>
      <c r="Z76" s="19">
        <v>1</v>
      </c>
      <c r="AA76" s="19">
        <v>1</v>
      </c>
      <c r="AB76" s="20" t="s">
        <v>3850</v>
      </c>
      <c r="AC76" s="20" t="s">
        <v>3891</v>
      </c>
      <c r="AD76" s="106">
        <f t="shared" si="2"/>
        <v>4</v>
      </c>
      <c r="AE76" s="106">
        <f t="shared" si="3"/>
        <v>1</v>
      </c>
      <c r="AG76" s="67">
        <v>-7.26</v>
      </c>
      <c r="AH76" s="67">
        <v>-2.3275373134328365</v>
      </c>
      <c r="AI76" s="67">
        <v>24.13</v>
      </c>
      <c r="AJ76" s="67">
        <v>2.2327238805970144</v>
      </c>
      <c r="AK76" s="67">
        <v>266.07</v>
      </c>
      <c r="AL76" s="67">
        <v>46.48</v>
      </c>
      <c r="AM76" s="67">
        <v>65.94</v>
      </c>
      <c r="AN76" s="67">
        <v>58.89</v>
      </c>
      <c r="AO76" s="67">
        <v>44.2</v>
      </c>
    </row>
    <row r="77" spans="1:41" x14ac:dyDescent="0.4">
      <c r="A77" s="227">
        <v>893</v>
      </c>
      <c r="B77" s="12">
        <v>12</v>
      </c>
      <c r="C77" s="12" t="s">
        <v>1937</v>
      </c>
      <c r="D77" s="88">
        <v>11404</v>
      </c>
      <c r="E77" s="12" t="s">
        <v>1941</v>
      </c>
      <c r="F77" s="12" t="s">
        <v>953</v>
      </c>
      <c r="G77" s="11" t="s">
        <v>3875</v>
      </c>
      <c r="H77" s="13" t="s">
        <v>959</v>
      </c>
      <c r="I77" s="14">
        <v>0.83</v>
      </c>
      <c r="J77" s="14">
        <v>0.74</v>
      </c>
      <c r="K77" s="14">
        <v>0.53</v>
      </c>
      <c r="L77" s="265">
        <v>-2994802.05</v>
      </c>
      <c r="M77" s="16">
        <v>-498140.85</v>
      </c>
      <c r="N77" s="11">
        <v>3</v>
      </c>
      <c r="O77" s="11">
        <v>2</v>
      </c>
      <c r="P77" s="11">
        <v>2</v>
      </c>
      <c r="Q77" s="17" t="s">
        <v>3847</v>
      </c>
      <c r="R77" s="11">
        <v>7</v>
      </c>
      <c r="S77" s="66">
        <v>3941477.84</v>
      </c>
      <c r="T77" s="15">
        <v>-9133979.2400000002</v>
      </c>
      <c r="U77" s="19">
        <v>1</v>
      </c>
      <c r="V77" s="19">
        <v>0</v>
      </c>
      <c r="W77" s="19">
        <v>0</v>
      </c>
      <c r="X77" s="19">
        <v>1</v>
      </c>
      <c r="Y77" s="19">
        <v>0</v>
      </c>
      <c r="Z77" s="19">
        <v>1</v>
      </c>
      <c r="AA77" s="19">
        <v>1</v>
      </c>
      <c r="AB77" s="20" t="s">
        <v>3850</v>
      </c>
      <c r="AC77" s="20" t="s">
        <v>3897</v>
      </c>
      <c r="AD77" s="106">
        <f t="shared" si="2"/>
        <v>4</v>
      </c>
      <c r="AE77" s="106">
        <f t="shared" si="3"/>
        <v>1</v>
      </c>
      <c r="AG77" s="67">
        <v>-4.1500000000000004</v>
      </c>
      <c r="AH77" s="67">
        <v>-4.5212173913043481</v>
      </c>
      <c r="AI77" s="67">
        <v>-1.21</v>
      </c>
      <c r="AJ77" s="67">
        <v>1.576782608695652</v>
      </c>
      <c r="AK77" s="67">
        <v>269.77</v>
      </c>
      <c r="AL77" s="67">
        <v>46</v>
      </c>
      <c r="AM77" s="67">
        <v>75.08</v>
      </c>
      <c r="AN77" s="67">
        <v>42.36</v>
      </c>
      <c r="AO77" s="67">
        <v>44.24</v>
      </c>
    </row>
    <row r="78" spans="1:41" x14ac:dyDescent="0.4">
      <c r="A78" s="227">
        <v>894</v>
      </c>
      <c r="B78" s="12">
        <v>12</v>
      </c>
      <c r="C78" s="12" t="s">
        <v>1937</v>
      </c>
      <c r="D78" s="88">
        <v>11405</v>
      </c>
      <c r="E78" s="12" t="s">
        <v>1942</v>
      </c>
      <c r="F78" s="12" t="s">
        <v>953</v>
      </c>
      <c r="G78" s="11" t="s">
        <v>3907</v>
      </c>
      <c r="H78" s="13" t="s">
        <v>955</v>
      </c>
      <c r="I78" s="14">
        <v>1.72</v>
      </c>
      <c r="J78" s="14">
        <v>1.5</v>
      </c>
      <c r="K78" s="14">
        <v>0.8</v>
      </c>
      <c r="L78" s="265">
        <v>13327221.51</v>
      </c>
      <c r="M78" s="16">
        <v>4724615.79</v>
      </c>
      <c r="N78" s="11">
        <v>0</v>
      </c>
      <c r="O78" s="11">
        <v>0</v>
      </c>
      <c r="P78" s="11">
        <v>0</v>
      </c>
      <c r="Q78" s="17" t="s">
        <v>3847</v>
      </c>
      <c r="R78" s="11">
        <v>0</v>
      </c>
      <c r="S78" s="66">
        <v>4675065.58</v>
      </c>
      <c r="T78" s="15">
        <v>-3534152.01</v>
      </c>
      <c r="U78" s="19">
        <v>1</v>
      </c>
      <c r="V78" s="19">
        <v>1</v>
      </c>
      <c r="W78" s="19">
        <v>0</v>
      </c>
      <c r="X78" s="19">
        <v>1</v>
      </c>
      <c r="Y78" s="19">
        <v>0</v>
      </c>
      <c r="Z78" s="19">
        <v>0</v>
      </c>
      <c r="AA78" s="19">
        <v>1</v>
      </c>
      <c r="AB78" s="20" t="s">
        <v>3850</v>
      </c>
      <c r="AC78" s="20" t="s">
        <v>3870</v>
      </c>
      <c r="AD78" s="106">
        <f t="shared" si="2"/>
        <v>4</v>
      </c>
      <c r="AE78" s="106">
        <f t="shared" si="3"/>
        <v>1</v>
      </c>
      <c r="AG78" s="67">
        <v>-4.2</v>
      </c>
      <c r="AH78" s="67">
        <v>-5.5007843137254904</v>
      </c>
      <c r="AI78" s="67">
        <v>5.74</v>
      </c>
      <c r="AJ78" s="67">
        <v>2.7552941176470589</v>
      </c>
      <c r="AK78" s="67">
        <v>116.29</v>
      </c>
      <c r="AL78" s="67">
        <v>45.03</v>
      </c>
      <c r="AM78" s="67">
        <v>87.9</v>
      </c>
      <c r="AN78" s="67">
        <v>171.46</v>
      </c>
      <c r="AO78" s="67">
        <v>44.75</v>
      </c>
    </row>
    <row r="79" spans="1:41" x14ac:dyDescent="0.4">
      <c r="A79" s="227">
        <v>895</v>
      </c>
      <c r="B79" s="12">
        <v>12</v>
      </c>
      <c r="C79" s="12" t="s">
        <v>1937</v>
      </c>
      <c r="D79" s="88">
        <v>11406</v>
      </c>
      <c r="E79" s="12" t="s">
        <v>1943</v>
      </c>
      <c r="F79" s="12" t="s">
        <v>953</v>
      </c>
      <c r="G79" s="11" t="s">
        <v>3853</v>
      </c>
      <c r="H79" s="13" t="s">
        <v>959</v>
      </c>
      <c r="I79" s="14">
        <v>1.33</v>
      </c>
      <c r="J79" s="14">
        <v>1.21</v>
      </c>
      <c r="K79" s="14">
        <v>0.85</v>
      </c>
      <c r="L79" s="265">
        <v>3457709.46</v>
      </c>
      <c r="M79" s="16">
        <v>-765447.05</v>
      </c>
      <c r="N79" s="11">
        <v>1</v>
      </c>
      <c r="O79" s="11">
        <v>1</v>
      </c>
      <c r="P79" s="11">
        <v>0</v>
      </c>
      <c r="Q79" s="17">
        <v>54.2</v>
      </c>
      <c r="R79" s="11">
        <v>2</v>
      </c>
      <c r="S79" s="66">
        <v>1649953.26</v>
      </c>
      <c r="T79" s="15">
        <v>-1515904.81</v>
      </c>
      <c r="U79" s="19">
        <v>0</v>
      </c>
      <c r="V79" s="19">
        <v>0</v>
      </c>
      <c r="W79" s="19">
        <v>0</v>
      </c>
      <c r="X79" s="19">
        <v>1</v>
      </c>
      <c r="Y79" s="19">
        <v>0</v>
      </c>
      <c r="Z79" s="19">
        <v>0</v>
      </c>
      <c r="AA79" s="19">
        <v>1</v>
      </c>
      <c r="AB79" s="20" t="s">
        <v>3857</v>
      </c>
      <c r="AC79" s="20" t="s">
        <v>3867</v>
      </c>
      <c r="AD79" s="106">
        <f t="shared" si="2"/>
        <v>2</v>
      </c>
      <c r="AE79" s="106">
        <f t="shared" si="3"/>
        <v>0</v>
      </c>
      <c r="AG79" s="67">
        <v>-6.87</v>
      </c>
      <c r="AH79" s="67">
        <v>-4.5212173913043481</v>
      </c>
      <c r="AI79" s="67">
        <v>-2.19</v>
      </c>
      <c r="AJ79" s="67">
        <v>1.576782608695652</v>
      </c>
      <c r="AK79" s="67">
        <v>171.28</v>
      </c>
      <c r="AL79" s="67">
        <v>18.66</v>
      </c>
      <c r="AM79" s="67">
        <v>76.099999999999994</v>
      </c>
      <c r="AN79" s="67">
        <v>85.37</v>
      </c>
      <c r="AO79" s="67">
        <v>36.17</v>
      </c>
    </row>
    <row r="80" spans="1:41" x14ac:dyDescent="0.4">
      <c r="A80" s="227">
        <v>896</v>
      </c>
      <c r="B80" s="12">
        <v>12</v>
      </c>
      <c r="C80" s="12" t="s">
        <v>1937</v>
      </c>
      <c r="D80" s="88">
        <v>28786</v>
      </c>
      <c r="E80" s="12" t="s">
        <v>1944</v>
      </c>
      <c r="F80" s="12" t="s">
        <v>953</v>
      </c>
      <c r="G80" s="11" t="s">
        <v>3853</v>
      </c>
      <c r="H80" s="13" t="s">
        <v>1029</v>
      </c>
      <c r="I80" s="14">
        <v>0.73</v>
      </c>
      <c r="J80" s="14">
        <v>0.67</v>
      </c>
      <c r="K80" s="14">
        <v>0.42</v>
      </c>
      <c r="L80" s="265">
        <v>-4978710.87</v>
      </c>
      <c r="M80" s="16">
        <v>-738503.28</v>
      </c>
      <c r="N80" s="11">
        <v>3</v>
      </c>
      <c r="O80" s="11">
        <v>2</v>
      </c>
      <c r="P80" s="11">
        <v>2</v>
      </c>
      <c r="Q80" s="17" t="s">
        <v>3847</v>
      </c>
      <c r="R80" s="11">
        <v>7</v>
      </c>
      <c r="S80" s="66">
        <v>3400839.22</v>
      </c>
      <c r="T80" s="15">
        <v>-10929270.449999999</v>
      </c>
      <c r="U80" s="19">
        <v>1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1</v>
      </c>
      <c r="AB80" s="20" t="s">
        <v>3857</v>
      </c>
      <c r="AC80" s="20" t="s">
        <v>3900</v>
      </c>
      <c r="AD80" s="106">
        <f t="shared" si="2"/>
        <v>2</v>
      </c>
      <c r="AE80" s="106">
        <f t="shared" si="3"/>
        <v>0</v>
      </c>
      <c r="AG80" s="67">
        <v>1.27</v>
      </c>
      <c r="AH80" s="67">
        <v>7.5142857142857108E-2</v>
      </c>
      <c r="AI80" s="67">
        <v>-1.26</v>
      </c>
      <c r="AJ80" s="67">
        <v>3.2525714285714273</v>
      </c>
      <c r="AK80" s="67">
        <v>422.29</v>
      </c>
      <c r="AL80" s="67">
        <v>67.760000000000005</v>
      </c>
      <c r="AM80" s="67">
        <v>91.76</v>
      </c>
      <c r="AN80" s="67">
        <v>121.47</v>
      </c>
      <c r="AO80" s="67">
        <v>47.14</v>
      </c>
    </row>
    <row r="81" spans="1:41" x14ac:dyDescent="0.4">
      <c r="A81" s="227" t="s">
        <v>3847</v>
      </c>
      <c r="B81" s="12" t="s">
        <v>3847</v>
      </c>
      <c r="C81" s="12" t="s">
        <v>3847</v>
      </c>
      <c r="D81" s="65"/>
      <c r="E81" s="12" t="s">
        <v>3847</v>
      </c>
      <c r="F81" s="12" t="s">
        <v>3847</v>
      </c>
      <c r="G81" s="11" t="s">
        <v>3847</v>
      </c>
      <c r="H81" s="13" t="s">
        <v>3847</v>
      </c>
      <c r="I81" s="15"/>
      <c r="J81" s="15"/>
      <c r="K81" s="15"/>
      <c r="L81" s="265">
        <v>40801506728.14994</v>
      </c>
      <c r="M81" s="22">
        <v>11891256848.300013</v>
      </c>
      <c r="N81" s="11"/>
      <c r="O81" s="11"/>
      <c r="P81" s="11"/>
      <c r="Q81" s="17"/>
      <c r="R81" s="11"/>
      <c r="S81" s="18">
        <v>12275829949.349985</v>
      </c>
      <c r="T81" s="22">
        <v>6720598342.7899876</v>
      </c>
      <c r="U81" s="19"/>
      <c r="V81" s="19"/>
      <c r="W81" s="19"/>
      <c r="X81" s="19"/>
      <c r="Y81" s="19"/>
      <c r="Z81" s="19"/>
      <c r="AA81" s="19"/>
      <c r="AB81" s="20"/>
      <c r="AC81" s="20" t="s">
        <v>3847</v>
      </c>
      <c r="AG81" s="68"/>
      <c r="AH81" s="68"/>
      <c r="AI81" s="68"/>
      <c r="AJ81" s="68"/>
      <c r="AK81" s="68"/>
      <c r="AL81" s="68"/>
      <c r="AM81" s="68"/>
      <c r="AN81" s="68"/>
      <c r="AO81" s="68"/>
    </row>
    <row r="82" spans="1:41" s="80" customFormat="1" x14ac:dyDescent="0.4">
      <c r="A82" s="228"/>
      <c r="B82" s="70"/>
      <c r="C82" s="70"/>
      <c r="D82" s="71"/>
      <c r="E82" s="70"/>
      <c r="F82" s="70"/>
      <c r="G82" s="69"/>
      <c r="H82" s="72"/>
      <c r="I82" s="73"/>
      <c r="J82" s="74"/>
      <c r="K82" s="74"/>
      <c r="L82" s="266"/>
      <c r="M82" s="75"/>
      <c r="N82" s="69"/>
      <c r="O82" s="69"/>
      <c r="P82" s="69"/>
      <c r="Q82" s="76"/>
      <c r="R82" s="69"/>
      <c r="S82" s="77"/>
      <c r="T82" s="74"/>
      <c r="U82" s="78"/>
      <c r="V82" s="78"/>
      <c r="W82" s="78"/>
      <c r="X82" s="78"/>
      <c r="Y82" s="78"/>
      <c r="Z82" s="78"/>
      <c r="AA82" s="78"/>
      <c r="AB82" s="79"/>
      <c r="AC82" s="79" t="s">
        <v>3847</v>
      </c>
      <c r="AD82" s="106"/>
      <c r="AE82" s="106"/>
      <c r="AG82" s="81"/>
      <c r="AH82" s="81"/>
      <c r="AI82" s="81"/>
      <c r="AJ82" s="81"/>
      <c r="AK82" s="81"/>
      <c r="AL82" s="81"/>
      <c r="AM82" s="81"/>
      <c r="AN82" s="81"/>
      <c r="AO82" s="81"/>
    </row>
    <row r="83" spans="1:41" x14ac:dyDescent="0.4">
      <c r="A83" s="229"/>
      <c r="B83" s="24"/>
      <c r="C83" s="24"/>
      <c r="D83" s="25"/>
      <c r="E83" s="24"/>
      <c r="F83" s="82" t="s">
        <v>3847</v>
      </c>
      <c r="G83" s="23"/>
      <c r="H83" s="23"/>
      <c r="I83" s="26"/>
      <c r="J83" s="26"/>
      <c r="K83" s="26"/>
      <c r="L83" s="267"/>
      <c r="M83" s="26"/>
      <c r="N83" s="23"/>
      <c r="O83" s="23"/>
      <c r="P83" s="23"/>
      <c r="Q83" s="23" t="s">
        <v>933</v>
      </c>
      <c r="R83" s="23">
        <v>42</v>
      </c>
      <c r="S83" s="23"/>
      <c r="T83" s="27" t="s">
        <v>934</v>
      </c>
      <c r="U83" s="28"/>
      <c r="V83" s="28"/>
      <c r="W83" s="28"/>
      <c r="X83" s="28"/>
      <c r="Y83" s="28"/>
      <c r="Z83" s="28"/>
    </row>
    <row r="84" spans="1:41" x14ac:dyDescent="0.4">
      <c r="L84" s="268"/>
      <c r="M84" s="26"/>
    </row>
    <row r="85" spans="1:41" x14ac:dyDescent="0.4">
      <c r="A85" s="226" t="s">
        <v>935</v>
      </c>
      <c r="C85" s="3" t="s">
        <v>936</v>
      </c>
    </row>
    <row r="86" spans="1:41" x14ac:dyDescent="0.4">
      <c r="AB86" s="29"/>
    </row>
  </sheetData>
  <sheetProtection selectLockedCells="1" selectUnlockedCells="1"/>
  <autoFilter ref="A2:AO83"/>
  <conditionalFormatting sqref="R3:R81 S8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8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scale="75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1"/>
  <sheetViews>
    <sheetView topLeftCell="D1" workbookViewId="0">
      <selection activeCell="O28" sqref="O28"/>
    </sheetView>
  </sheetViews>
  <sheetFormatPr defaultRowHeight="21" x14ac:dyDescent="0.4"/>
  <cols>
    <col min="1" max="1" width="8.796875" style="226"/>
    <col min="2" max="6" width="8.796875" style="3"/>
  </cols>
  <sheetData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Q88"/>
  <sheetViews>
    <sheetView zoomScale="70" zoomScaleNormal="7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3" sqref="A3:XFD820"/>
    </sheetView>
  </sheetViews>
  <sheetFormatPr defaultColWidth="9" defaultRowHeight="21" x14ac:dyDescent="0.4"/>
  <cols>
    <col min="1" max="1" width="4.8984375" style="3" customWidth="1"/>
    <col min="2" max="2" width="12.59765625" style="3" customWidth="1"/>
    <col min="3" max="3" width="6.59765625" style="3" bestFit="1" customWidth="1"/>
    <col min="4" max="4" width="21.296875" style="3" customWidth="1"/>
    <col min="5" max="5" width="18.19921875" style="3" customWidth="1"/>
    <col min="6" max="6" width="19" style="3" customWidth="1"/>
    <col min="7" max="7" width="17.796875" style="3" customWidth="1"/>
    <col min="8" max="8" width="6.8984375" style="3" bestFit="1" customWidth="1"/>
    <col min="9" max="9" width="19.3984375" style="3" customWidth="1"/>
    <col min="10" max="10" width="19.8984375" style="3" customWidth="1"/>
    <col min="11" max="11" width="17.69921875" style="3" customWidth="1"/>
    <col min="12" max="12" width="7.296875" style="3" customWidth="1"/>
    <col min="13" max="13" width="6.69921875" style="3" customWidth="1"/>
    <col min="14" max="14" width="6.796875" style="3" bestFit="1" customWidth="1"/>
    <col min="15" max="15" width="7.19921875" style="3" customWidth="1"/>
    <col min="16" max="17" width="9" style="210"/>
    <col min="18" max="16384" width="9" style="3"/>
  </cols>
  <sheetData>
    <row r="1" spans="1:17" x14ac:dyDescent="0.4">
      <c r="A1" s="319" t="s">
        <v>941</v>
      </c>
      <c r="B1" s="319" t="s">
        <v>1</v>
      </c>
      <c r="C1" s="319" t="s">
        <v>2</v>
      </c>
      <c r="D1" s="319" t="s">
        <v>942</v>
      </c>
      <c r="E1" s="320" t="s">
        <v>1954</v>
      </c>
      <c r="F1" s="320"/>
      <c r="G1" s="320"/>
      <c r="H1" s="320"/>
      <c r="I1" s="321" t="s">
        <v>1955</v>
      </c>
      <c r="J1" s="321"/>
      <c r="K1" s="321"/>
      <c r="L1" s="321"/>
      <c r="M1" s="318" t="s">
        <v>1956</v>
      </c>
      <c r="N1" s="318"/>
      <c r="O1" s="318"/>
    </row>
    <row r="2" spans="1:17" s="38" customFormat="1" ht="63" x14ac:dyDescent="0.25">
      <c r="A2" s="319"/>
      <c r="B2" s="319"/>
      <c r="C2" s="319"/>
      <c r="D2" s="319"/>
      <c r="E2" s="35" t="s">
        <v>3844</v>
      </c>
      <c r="F2" s="35" t="s">
        <v>3845</v>
      </c>
      <c r="G2" s="35" t="s">
        <v>1957</v>
      </c>
      <c r="H2" s="35" t="s">
        <v>1953</v>
      </c>
      <c r="I2" s="36" t="s">
        <v>3844</v>
      </c>
      <c r="J2" s="36" t="s">
        <v>3845</v>
      </c>
      <c r="K2" s="36" t="s">
        <v>1957</v>
      </c>
      <c r="L2" s="36" t="s">
        <v>1953</v>
      </c>
      <c r="M2" s="37" t="s">
        <v>1958</v>
      </c>
      <c r="N2" s="37" t="s">
        <v>1959</v>
      </c>
      <c r="O2" s="37" t="s">
        <v>1960</v>
      </c>
      <c r="P2" s="211" t="s">
        <v>1958</v>
      </c>
      <c r="Q2" s="211" t="s">
        <v>1959</v>
      </c>
    </row>
    <row r="3" spans="1:17" x14ac:dyDescent="0.4">
      <c r="A3" s="19">
        <v>12</v>
      </c>
      <c r="B3" s="39" t="s">
        <v>1860</v>
      </c>
      <c r="C3" s="39">
        <v>10683</v>
      </c>
      <c r="D3" s="39" t="s">
        <v>1861</v>
      </c>
      <c r="E3" s="15">
        <v>1543200000</v>
      </c>
      <c r="F3" s="15">
        <v>1618956060.71</v>
      </c>
      <c r="G3" s="15">
        <v>75756060.710000038</v>
      </c>
      <c r="H3" s="15">
        <v>4.9090241517625737</v>
      </c>
      <c r="I3" s="15">
        <v>1446000000</v>
      </c>
      <c r="J3" s="15">
        <v>1492030128.0599999</v>
      </c>
      <c r="K3" s="15">
        <v>46030128.059999943</v>
      </c>
      <c r="L3" s="15">
        <v>3.1832730331950163</v>
      </c>
      <c r="M3" s="19" t="str">
        <f t="shared" ref="M3:M17" si="0">IF(AND(H3&gt;=-5,H3&lt;=5),"ผ่าน","ไม่ผ่าน")</f>
        <v>ผ่าน</v>
      </c>
      <c r="N3" s="19" t="str">
        <f t="shared" ref="N3:N17" si="1">IF(AND(L3&gt;=-5,L3&lt;=5),"ผ่าน","ไม่ผ่าน")</f>
        <v>ผ่าน</v>
      </c>
      <c r="O3" s="40" t="str">
        <f t="shared" ref="O3:O11" si="2">IF(AND(M3="ไม่ผ่าน",N3="ไม่ผ่าน"),"ไม่ผ่าน","ผ่าน")</f>
        <v>ผ่าน</v>
      </c>
      <c r="P3" s="212" t="str">
        <f t="shared" ref="P3:P17" si="3">IF(AND(H3&gt;=-5,H3&lt;=5),"1.0","0")</f>
        <v>1.0</v>
      </c>
      <c r="Q3" s="212" t="str">
        <f t="shared" ref="Q3:Q17" si="4">IF(AND(L3&gt;=-5,L3&lt;=5),"1.0","0")</f>
        <v>1.0</v>
      </c>
    </row>
    <row r="4" spans="1:17" x14ac:dyDescent="0.4">
      <c r="A4" s="19">
        <v>12</v>
      </c>
      <c r="B4" s="39" t="s">
        <v>1860</v>
      </c>
      <c r="C4" s="39">
        <v>11407</v>
      </c>
      <c r="D4" s="39" t="s">
        <v>1862</v>
      </c>
      <c r="E4" s="15">
        <v>197388900</v>
      </c>
      <c r="F4" s="15">
        <v>200342654.36000001</v>
      </c>
      <c r="G4" s="15">
        <v>2953754.3600000143</v>
      </c>
      <c r="H4" s="15">
        <v>1.4964136078573893</v>
      </c>
      <c r="I4" s="15">
        <v>191370183</v>
      </c>
      <c r="J4" s="15">
        <v>197614804.33000001</v>
      </c>
      <c r="K4" s="15">
        <v>6244621.3300000131</v>
      </c>
      <c r="L4" s="15">
        <v>3.2631109152464011</v>
      </c>
      <c r="M4" s="19" t="str">
        <f t="shared" si="0"/>
        <v>ผ่าน</v>
      </c>
      <c r="N4" s="19" t="str">
        <f t="shared" si="1"/>
        <v>ผ่าน</v>
      </c>
      <c r="O4" s="40" t="str">
        <f t="shared" si="2"/>
        <v>ผ่าน</v>
      </c>
      <c r="P4" s="212" t="str">
        <f t="shared" si="3"/>
        <v>1.0</v>
      </c>
      <c r="Q4" s="212" t="str">
        <f t="shared" si="4"/>
        <v>1.0</v>
      </c>
    </row>
    <row r="5" spans="1:17" x14ac:dyDescent="0.4">
      <c r="A5" s="19">
        <v>12</v>
      </c>
      <c r="B5" s="39" t="s">
        <v>1860</v>
      </c>
      <c r="C5" s="39">
        <v>11408</v>
      </c>
      <c r="D5" s="39" t="s">
        <v>1863</v>
      </c>
      <c r="E5" s="15">
        <v>170020491.06</v>
      </c>
      <c r="F5" s="15">
        <v>162338169.09</v>
      </c>
      <c r="G5" s="15">
        <v>-7682321.9699999988</v>
      </c>
      <c r="H5" s="15">
        <v>-4.5184682870307196</v>
      </c>
      <c r="I5" s="15">
        <v>159441995.28999999</v>
      </c>
      <c r="J5" s="15">
        <v>158599789.59</v>
      </c>
      <c r="K5" s="15">
        <v>-842205.69999998808</v>
      </c>
      <c r="L5" s="15">
        <v>-0.52822074790781937</v>
      </c>
      <c r="M5" s="19" t="str">
        <f t="shared" si="0"/>
        <v>ผ่าน</v>
      </c>
      <c r="N5" s="19" t="str">
        <f t="shared" si="1"/>
        <v>ผ่าน</v>
      </c>
      <c r="O5" s="40" t="str">
        <f t="shared" si="2"/>
        <v>ผ่าน</v>
      </c>
      <c r="P5" s="212" t="str">
        <f t="shared" si="3"/>
        <v>1.0</v>
      </c>
      <c r="Q5" s="212" t="str">
        <f t="shared" si="4"/>
        <v>1.0</v>
      </c>
    </row>
    <row r="6" spans="1:17" x14ac:dyDescent="0.4">
      <c r="A6" s="19">
        <v>12</v>
      </c>
      <c r="B6" s="39" t="s">
        <v>1860</v>
      </c>
      <c r="C6" s="39">
        <v>11409</v>
      </c>
      <c r="D6" s="39" t="s">
        <v>1864</v>
      </c>
      <c r="E6" s="15">
        <v>137530113.09</v>
      </c>
      <c r="F6" s="15">
        <v>129076097.48</v>
      </c>
      <c r="G6" s="15">
        <v>-8454015.6099999994</v>
      </c>
      <c r="H6" s="15">
        <v>-6.1470287634153786</v>
      </c>
      <c r="I6" s="15">
        <v>124296995.19</v>
      </c>
      <c r="J6" s="15">
        <v>132574186.84999999</v>
      </c>
      <c r="K6" s="15">
        <v>8277191.6599999964</v>
      </c>
      <c r="L6" s="15">
        <v>6.6592049529013213</v>
      </c>
      <c r="M6" s="19" t="str">
        <f t="shared" si="0"/>
        <v>ไม่ผ่าน</v>
      </c>
      <c r="N6" s="19" t="str">
        <f t="shared" si="1"/>
        <v>ไม่ผ่าน</v>
      </c>
      <c r="O6" s="40" t="str">
        <f t="shared" si="2"/>
        <v>ไม่ผ่าน</v>
      </c>
      <c r="P6" s="212" t="str">
        <f t="shared" si="3"/>
        <v>0</v>
      </c>
      <c r="Q6" s="212" t="str">
        <f t="shared" si="4"/>
        <v>0</v>
      </c>
    </row>
    <row r="7" spans="1:17" x14ac:dyDescent="0.4">
      <c r="A7" s="19">
        <v>12</v>
      </c>
      <c r="B7" s="39" t="s">
        <v>1860</v>
      </c>
      <c r="C7" s="39">
        <v>11410</v>
      </c>
      <c r="D7" s="39" t="s">
        <v>1865</v>
      </c>
      <c r="E7" s="15">
        <v>106360000</v>
      </c>
      <c r="F7" s="15">
        <v>104555803.00999999</v>
      </c>
      <c r="G7" s="15">
        <v>-1804196.9900000095</v>
      </c>
      <c r="H7" s="15">
        <v>-1.6963115738999712</v>
      </c>
      <c r="I7" s="15">
        <v>98943795</v>
      </c>
      <c r="J7" s="15">
        <v>104066059.79000001</v>
      </c>
      <c r="K7" s="15">
        <v>5122264.7900000066</v>
      </c>
      <c r="L7" s="15">
        <v>5.1769439306426506</v>
      </c>
      <c r="M7" s="19" t="str">
        <f t="shared" si="0"/>
        <v>ผ่าน</v>
      </c>
      <c r="N7" s="19" t="str">
        <f t="shared" si="1"/>
        <v>ไม่ผ่าน</v>
      </c>
      <c r="O7" s="40" t="str">
        <f t="shared" si="2"/>
        <v>ผ่าน</v>
      </c>
      <c r="P7" s="212" t="str">
        <f t="shared" si="3"/>
        <v>1.0</v>
      </c>
      <c r="Q7" s="212" t="str">
        <f t="shared" si="4"/>
        <v>0</v>
      </c>
    </row>
    <row r="8" spans="1:17" x14ac:dyDescent="0.4">
      <c r="A8" s="19">
        <v>12</v>
      </c>
      <c r="B8" s="39" t="s">
        <v>1860</v>
      </c>
      <c r="C8" s="39">
        <v>11411</v>
      </c>
      <c r="D8" s="39" t="s">
        <v>1866</v>
      </c>
      <c r="E8" s="15">
        <v>245286843.80000001</v>
      </c>
      <c r="F8" s="15">
        <v>280976361.65999997</v>
      </c>
      <c r="G8" s="15">
        <v>35689517.859999955</v>
      </c>
      <c r="H8" s="15">
        <v>14.5501150029474</v>
      </c>
      <c r="I8" s="15">
        <v>237678000</v>
      </c>
      <c r="J8" s="15">
        <v>251938607.08000001</v>
      </c>
      <c r="K8" s="15">
        <v>14260607.080000013</v>
      </c>
      <c r="L8" s="15">
        <v>5.9999693198360866</v>
      </c>
      <c r="M8" s="19" t="str">
        <f t="shared" si="0"/>
        <v>ไม่ผ่าน</v>
      </c>
      <c r="N8" s="19" t="str">
        <f t="shared" si="1"/>
        <v>ไม่ผ่าน</v>
      </c>
      <c r="O8" s="40" t="str">
        <f t="shared" si="2"/>
        <v>ไม่ผ่าน</v>
      </c>
      <c r="P8" s="212" t="str">
        <f t="shared" si="3"/>
        <v>0</v>
      </c>
      <c r="Q8" s="212" t="str">
        <f t="shared" si="4"/>
        <v>0</v>
      </c>
    </row>
    <row r="9" spans="1:17" x14ac:dyDescent="0.4">
      <c r="A9" s="19">
        <v>12</v>
      </c>
      <c r="B9" s="39" t="s">
        <v>1860</v>
      </c>
      <c r="C9" s="39">
        <v>11412</v>
      </c>
      <c r="D9" s="39" t="s">
        <v>1867</v>
      </c>
      <c r="E9" s="15">
        <v>105772000</v>
      </c>
      <c r="F9" s="15">
        <v>103999762.29999998</v>
      </c>
      <c r="G9" s="15">
        <v>-1772237.7000000179</v>
      </c>
      <c r="H9" s="15">
        <v>-1.6755263207654369</v>
      </c>
      <c r="I9" s="15">
        <v>98491820</v>
      </c>
      <c r="J9" s="15">
        <v>96196249.510000005</v>
      </c>
      <c r="K9" s="15">
        <v>-2295570.4899999946</v>
      </c>
      <c r="L9" s="15">
        <v>-2.3307219726470629</v>
      </c>
      <c r="M9" s="19" t="str">
        <f t="shared" si="0"/>
        <v>ผ่าน</v>
      </c>
      <c r="N9" s="19" t="str">
        <f t="shared" si="1"/>
        <v>ผ่าน</v>
      </c>
      <c r="O9" s="40" t="str">
        <f t="shared" si="2"/>
        <v>ผ่าน</v>
      </c>
      <c r="P9" s="212" t="str">
        <f t="shared" si="3"/>
        <v>1.0</v>
      </c>
      <c r="Q9" s="212" t="str">
        <f t="shared" si="4"/>
        <v>1.0</v>
      </c>
    </row>
    <row r="10" spans="1:17" x14ac:dyDescent="0.4">
      <c r="A10" s="19">
        <v>12</v>
      </c>
      <c r="B10" s="39" t="s">
        <v>1860</v>
      </c>
      <c r="C10" s="39">
        <v>11413</v>
      </c>
      <c r="D10" s="39" t="s">
        <v>1868</v>
      </c>
      <c r="E10" s="15">
        <v>129330449.55</v>
      </c>
      <c r="F10" s="15">
        <v>130884218.76999998</v>
      </c>
      <c r="G10" s="15">
        <v>1553769.2199999839</v>
      </c>
      <c r="H10" s="15">
        <v>1.2013947414597725</v>
      </c>
      <c r="I10" s="15">
        <v>126237076</v>
      </c>
      <c r="J10" s="15">
        <v>125191280.29000001</v>
      </c>
      <c r="K10" s="15">
        <v>-1045795.7099999934</v>
      </c>
      <c r="L10" s="15">
        <v>-0.82843784341138682</v>
      </c>
      <c r="M10" s="19" t="str">
        <f t="shared" si="0"/>
        <v>ผ่าน</v>
      </c>
      <c r="N10" s="19" t="str">
        <f t="shared" si="1"/>
        <v>ผ่าน</v>
      </c>
      <c r="O10" s="40" t="str">
        <f t="shared" si="2"/>
        <v>ผ่าน</v>
      </c>
      <c r="P10" s="212" t="str">
        <f t="shared" si="3"/>
        <v>1.0</v>
      </c>
      <c r="Q10" s="212" t="str">
        <f t="shared" si="4"/>
        <v>1.0</v>
      </c>
    </row>
    <row r="11" spans="1:17" x14ac:dyDescent="0.4">
      <c r="A11" s="19">
        <v>12</v>
      </c>
      <c r="B11" s="39" t="s">
        <v>1860</v>
      </c>
      <c r="C11" s="39">
        <v>14139</v>
      </c>
      <c r="D11" s="39" t="s">
        <v>1869</v>
      </c>
      <c r="E11" s="15">
        <v>90626018.449999988</v>
      </c>
      <c r="F11" s="15">
        <v>96602488.810000002</v>
      </c>
      <c r="G11" s="15">
        <v>5976470.3600000143</v>
      </c>
      <c r="H11" s="15">
        <v>6.594651803331006</v>
      </c>
      <c r="I11" s="15">
        <v>85738142.700000003</v>
      </c>
      <c r="J11" s="15">
        <v>88652211.650000006</v>
      </c>
      <c r="K11" s="15">
        <v>2914068.950000003</v>
      </c>
      <c r="L11" s="15">
        <v>3.3988011149208193</v>
      </c>
      <c r="M11" s="19" t="str">
        <f t="shared" si="0"/>
        <v>ไม่ผ่าน</v>
      </c>
      <c r="N11" s="19" t="str">
        <f t="shared" si="1"/>
        <v>ผ่าน</v>
      </c>
      <c r="O11" s="40" t="str">
        <f t="shared" si="2"/>
        <v>ผ่าน</v>
      </c>
      <c r="P11" s="212" t="str">
        <f t="shared" si="3"/>
        <v>0</v>
      </c>
      <c r="Q11" s="212" t="str">
        <f t="shared" si="4"/>
        <v>1.0</v>
      </c>
    </row>
    <row r="12" spans="1:17" x14ac:dyDescent="0.4">
      <c r="A12" s="19">
        <v>12</v>
      </c>
      <c r="B12" s="39" t="s">
        <v>1860</v>
      </c>
      <c r="C12" s="39">
        <v>28817</v>
      </c>
      <c r="D12" s="39" t="s">
        <v>1870</v>
      </c>
      <c r="E12" s="15">
        <v>56601329.399999999</v>
      </c>
      <c r="F12" s="15">
        <v>53624212.25</v>
      </c>
      <c r="G12" s="15">
        <v>-2977117.1499999985</v>
      </c>
      <c r="H12" s="15">
        <v>-5.2598007530190598</v>
      </c>
      <c r="I12" s="15">
        <v>44168191.800000004</v>
      </c>
      <c r="J12" s="15">
        <v>47761951.280000001</v>
      </c>
      <c r="K12" s="15">
        <v>3593759.4799999967</v>
      </c>
      <c r="L12" s="15">
        <v>8.1365329517519367</v>
      </c>
      <c r="M12" s="19" t="str">
        <f t="shared" si="0"/>
        <v>ไม่ผ่าน</v>
      </c>
      <c r="N12" s="19" t="str">
        <f t="shared" si="1"/>
        <v>ไม่ผ่าน</v>
      </c>
      <c r="O12" s="40" t="str">
        <f t="shared" ref="O12:O76" si="5">IF(AND(M12="ไม่ผ่าน",N12="ไม่ผ่าน"),"ไม่ผ่าน","ผ่าน")</f>
        <v>ไม่ผ่าน</v>
      </c>
      <c r="P12" s="212" t="str">
        <f t="shared" si="3"/>
        <v>0</v>
      </c>
      <c r="Q12" s="212" t="str">
        <f t="shared" si="4"/>
        <v>0</v>
      </c>
    </row>
    <row r="13" spans="1:17" x14ac:dyDescent="0.4">
      <c r="A13" s="19">
        <v>12</v>
      </c>
      <c r="B13" s="39" t="s">
        <v>1871</v>
      </c>
      <c r="C13" s="39">
        <v>10750</v>
      </c>
      <c r="D13" s="39" t="s">
        <v>1872</v>
      </c>
      <c r="E13" s="15">
        <v>849011247.69000006</v>
      </c>
      <c r="F13" s="15">
        <v>909931925.53999996</v>
      </c>
      <c r="G13" s="15">
        <v>60920677.849999905</v>
      </c>
      <c r="H13" s="15">
        <v>7.1754853679210511</v>
      </c>
      <c r="I13" s="15">
        <v>841028420</v>
      </c>
      <c r="J13" s="15">
        <v>872352959.04999995</v>
      </c>
      <c r="K13" s="15">
        <v>31324539.049999952</v>
      </c>
      <c r="L13" s="15">
        <v>3.7245517874413747</v>
      </c>
      <c r="M13" s="19" t="str">
        <f t="shared" si="0"/>
        <v>ไม่ผ่าน</v>
      </c>
      <c r="N13" s="19" t="str">
        <f t="shared" si="1"/>
        <v>ผ่าน</v>
      </c>
      <c r="O13" s="40" t="str">
        <f t="shared" si="5"/>
        <v>ผ่าน</v>
      </c>
      <c r="P13" s="212" t="str">
        <f t="shared" si="3"/>
        <v>0</v>
      </c>
      <c r="Q13" s="212" t="str">
        <f t="shared" si="4"/>
        <v>1.0</v>
      </c>
    </row>
    <row r="14" spans="1:17" x14ac:dyDescent="0.4">
      <c r="A14" s="19">
        <v>12</v>
      </c>
      <c r="B14" s="39" t="s">
        <v>1871</v>
      </c>
      <c r="C14" s="39">
        <v>10751</v>
      </c>
      <c r="D14" s="39" t="s">
        <v>1873</v>
      </c>
      <c r="E14" s="15">
        <v>525632233.00999999</v>
      </c>
      <c r="F14" s="15">
        <v>504531449.00999999</v>
      </c>
      <c r="G14" s="15">
        <v>-21100784</v>
      </c>
      <c r="H14" s="15">
        <v>-4.014362642710795</v>
      </c>
      <c r="I14" s="15">
        <v>501634534.20999998</v>
      </c>
      <c r="J14" s="15">
        <v>485305681.34100002</v>
      </c>
      <c r="K14" s="15">
        <v>-16328852.868999958</v>
      </c>
      <c r="L14" s="15">
        <v>-3.2551293332935063</v>
      </c>
      <c r="M14" s="19" t="str">
        <f t="shared" si="0"/>
        <v>ผ่าน</v>
      </c>
      <c r="N14" s="19" t="str">
        <f t="shared" si="1"/>
        <v>ผ่าน</v>
      </c>
      <c r="O14" s="40" t="str">
        <f t="shared" si="5"/>
        <v>ผ่าน</v>
      </c>
      <c r="P14" s="212" t="str">
        <f t="shared" si="3"/>
        <v>1.0</v>
      </c>
      <c r="Q14" s="212" t="str">
        <f t="shared" si="4"/>
        <v>1.0</v>
      </c>
    </row>
    <row r="15" spans="1:17" x14ac:dyDescent="0.4">
      <c r="A15" s="19">
        <v>12</v>
      </c>
      <c r="B15" s="39" t="s">
        <v>1871</v>
      </c>
      <c r="C15" s="39">
        <v>11435</v>
      </c>
      <c r="D15" s="39" t="s">
        <v>1874</v>
      </c>
      <c r="E15" s="15">
        <v>209310222.86000001</v>
      </c>
      <c r="F15" s="15">
        <v>192378954.69</v>
      </c>
      <c r="G15" s="15">
        <v>-16931268.170000017</v>
      </c>
      <c r="H15" s="15">
        <v>-8.0890784686253596</v>
      </c>
      <c r="I15" s="15">
        <v>188802400</v>
      </c>
      <c r="J15" s="15">
        <v>183046825.75999999</v>
      </c>
      <c r="K15" s="15">
        <v>-5755574.2400000095</v>
      </c>
      <c r="L15" s="15">
        <v>-3.0484645534166988</v>
      </c>
      <c r="M15" s="19" t="str">
        <f t="shared" si="0"/>
        <v>ไม่ผ่าน</v>
      </c>
      <c r="N15" s="19" t="str">
        <f t="shared" si="1"/>
        <v>ผ่าน</v>
      </c>
      <c r="O15" s="40" t="str">
        <f t="shared" si="5"/>
        <v>ผ่าน</v>
      </c>
      <c r="P15" s="212" t="str">
        <f t="shared" si="3"/>
        <v>0</v>
      </c>
      <c r="Q15" s="212" t="str">
        <f t="shared" si="4"/>
        <v>1.0</v>
      </c>
    </row>
    <row r="16" spans="1:17" x14ac:dyDescent="0.4">
      <c r="A16" s="19">
        <v>12</v>
      </c>
      <c r="B16" s="39" t="s">
        <v>1871</v>
      </c>
      <c r="C16" s="39">
        <v>11436</v>
      </c>
      <c r="D16" s="39" t="s">
        <v>1875</v>
      </c>
      <c r="E16" s="15">
        <v>156308294.31</v>
      </c>
      <c r="F16" s="15">
        <v>153961690.33999997</v>
      </c>
      <c r="G16" s="15">
        <v>-2346603.9700000286</v>
      </c>
      <c r="H16" s="15">
        <v>-1.5012664429349492</v>
      </c>
      <c r="I16" s="15">
        <v>150688874.07999998</v>
      </c>
      <c r="J16" s="15">
        <v>152122613.05000001</v>
      </c>
      <c r="K16" s="15">
        <v>1433738.9700000286</v>
      </c>
      <c r="L16" s="15">
        <v>0.95145642221658899</v>
      </c>
      <c r="M16" s="19" t="str">
        <f t="shared" si="0"/>
        <v>ผ่าน</v>
      </c>
      <c r="N16" s="19" t="str">
        <f t="shared" si="1"/>
        <v>ผ่าน</v>
      </c>
      <c r="O16" s="40" t="str">
        <f t="shared" si="5"/>
        <v>ผ่าน</v>
      </c>
      <c r="P16" s="212" t="str">
        <f t="shared" si="3"/>
        <v>1.0</v>
      </c>
      <c r="Q16" s="212" t="str">
        <f t="shared" si="4"/>
        <v>1.0</v>
      </c>
    </row>
    <row r="17" spans="1:17" x14ac:dyDescent="0.4">
      <c r="A17" s="19">
        <v>12</v>
      </c>
      <c r="B17" s="39" t="s">
        <v>1871</v>
      </c>
      <c r="C17" s="39">
        <v>11437</v>
      </c>
      <c r="D17" s="39" t="s">
        <v>1876</v>
      </c>
      <c r="E17" s="15">
        <v>259530000</v>
      </c>
      <c r="F17" s="15">
        <v>236456117.99000001</v>
      </c>
      <c r="G17" s="15">
        <v>-23073882.00999999</v>
      </c>
      <c r="H17" s="15">
        <v>-8.8906415481832504</v>
      </c>
      <c r="I17" s="15">
        <v>223041006</v>
      </c>
      <c r="J17" s="15">
        <v>227898908.40000001</v>
      </c>
      <c r="K17" s="15">
        <v>4857902.400000006</v>
      </c>
      <c r="L17" s="15">
        <v>2.1780310657314761</v>
      </c>
      <c r="M17" s="19" t="str">
        <f t="shared" si="0"/>
        <v>ไม่ผ่าน</v>
      </c>
      <c r="N17" s="19" t="str">
        <f t="shared" si="1"/>
        <v>ผ่าน</v>
      </c>
      <c r="O17" s="40" t="str">
        <f t="shared" si="5"/>
        <v>ผ่าน</v>
      </c>
      <c r="P17" s="212" t="str">
        <f t="shared" si="3"/>
        <v>0</v>
      </c>
      <c r="Q17" s="212" t="str">
        <f t="shared" si="4"/>
        <v>1.0</v>
      </c>
    </row>
    <row r="18" spans="1:17" x14ac:dyDescent="0.4">
      <c r="A18" s="19">
        <v>12</v>
      </c>
      <c r="B18" s="39" t="s">
        <v>1871</v>
      </c>
      <c r="C18" s="39">
        <v>11438</v>
      </c>
      <c r="D18" s="39" t="s">
        <v>1877</v>
      </c>
      <c r="E18" s="15">
        <v>235959158.59999996</v>
      </c>
      <c r="F18" s="15">
        <v>194282383.24000001</v>
      </c>
      <c r="G18" s="15">
        <v>-41676775.359999955</v>
      </c>
      <c r="H18" s="15">
        <v>-17.662707227504058</v>
      </c>
      <c r="I18" s="15">
        <v>174953126.96000001</v>
      </c>
      <c r="J18" s="15">
        <v>182648796.28</v>
      </c>
      <c r="K18" s="15">
        <v>7695669.3199999928</v>
      </c>
      <c r="L18" s="15">
        <v>4.3987035006007487</v>
      </c>
      <c r="M18" s="19" t="str">
        <f t="shared" ref="M18:M80" si="6">IF(AND(H18&gt;=-5,H18&lt;=5),"ผ่าน","ไม่ผ่าน")</f>
        <v>ไม่ผ่าน</v>
      </c>
      <c r="N18" s="19" t="str">
        <f t="shared" ref="N18:N80" si="7">IF(AND(L18&gt;=-5,L18&lt;=5),"ผ่าน","ไม่ผ่าน")</f>
        <v>ผ่าน</v>
      </c>
      <c r="O18" s="40" t="str">
        <f t="shared" si="5"/>
        <v>ผ่าน</v>
      </c>
      <c r="P18" s="212" t="str">
        <f t="shared" ref="P18:P80" si="8">IF(AND(H18&gt;=-5,H18&lt;=5),"1.0","0")</f>
        <v>0</v>
      </c>
      <c r="Q18" s="212" t="str">
        <f t="shared" ref="Q18:Q80" si="9">IF(AND(L18&gt;=-5,L18&lt;=5),"1.0","0")</f>
        <v>1.0</v>
      </c>
    </row>
    <row r="19" spans="1:17" x14ac:dyDescent="0.4">
      <c r="A19" s="19">
        <v>12</v>
      </c>
      <c r="B19" s="39" t="s">
        <v>1871</v>
      </c>
      <c r="C19" s="39">
        <v>11439</v>
      </c>
      <c r="D19" s="39" t="s">
        <v>1878</v>
      </c>
      <c r="E19" s="15">
        <v>121489208.69</v>
      </c>
      <c r="F19" s="15">
        <v>111845493.89999998</v>
      </c>
      <c r="G19" s="15">
        <v>-9643714.7900000215</v>
      </c>
      <c r="H19" s="15">
        <v>-7.9379188439753277</v>
      </c>
      <c r="I19" s="15">
        <v>116834256.7</v>
      </c>
      <c r="J19" s="15">
        <v>112732537.56999999</v>
      </c>
      <c r="K19" s="15">
        <v>-4101719.1300000101</v>
      </c>
      <c r="L19" s="15">
        <v>-3.5107161596723802</v>
      </c>
      <c r="M19" s="19" t="str">
        <f t="shared" si="6"/>
        <v>ไม่ผ่าน</v>
      </c>
      <c r="N19" s="19" t="str">
        <f t="shared" si="7"/>
        <v>ผ่าน</v>
      </c>
      <c r="O19" s="40" t="str">
        <f t="shared" si="5"/>
        <v>ผ่าน</v>
      </c>
      <c r="P19" s="212" t="str">
        <f t="shared" si="8"/>
        <v>0</v>
      </c>
      <c r="Q19" s="212" t="str">
        <f t="shared" si="9"/>
        <v>1.0</v>
      </c>
    </row>
    <row r="20" spans="1:17" x14ac:dyDescent="0.4">
      <c r="A20" s="19">
        <v>12</v>
      </c>
      <c r="B20" s="39" t="s">
        <v>1871</v>
      </c>
      <c r="C20" s="39">
        <v>11440</v>
      </c>
      <c r="D20" s="39" t="s">
        <v>1879</v>
      </c>
      <c r="E20" s="15">
        <v>158443977.40000001</v>
      </c>
      <c r="F20" s="15">
        <v>156730154.81000003</v>
      </c>
      <c r="G20" s="15">
        <v>-1713822.5899999738</v>
      </c>
      <c r="H20" s="15">
        <v>-1.0816583994690692</v>
      </c>
      <c r="I20" s="15">
        <v>149717257.32999998</v>
      </c>
      <c r="J20" s="15">
        <v>147545854.05000001</v>
      </c>
      <c r="K20" s="15">
        <v>-2171403.2799999714</v>
      </c>
      <c r="L20" s="15">
        <v>-1.4503359991519633</v>
      </c>
      <c r="M20" s="19" t="str">
        <f t="shared" si="6"/>
        <v>ผ่าน</v>
      </c>
      <c r="N20" s="19" t="str">
        <f t="shared" si="7"/>
        <v>ผ่าน</v>
      </c>
      <c r="O20" s="40" t="str">
        <f t="shared" si="5"/>
        <v>ผ่าน</v>
      </c>
      <c r="P20" s="212" t="str">
        <f t="shared" si="8"/>
        <v>1.0</v>
      </c>
      <c r="Q20" s="212" t="str">
        <f t="shared" si="9"/>
        <v>1.0</v>
      </c>
    </row>
    <row r="21" spans="1:17" x14ac:dyDescent="0.4">
      <c r="A21" s="19">
        <v>12</v>
      </c>
      <c r="B21" s="39" t="s">
        <v>1871</v>
      </c>
      <c r="C21" s="39">
        <v>11441</v>
      </c>
      <c r="D21" s="39" t="s">
        <v>1880</v>
      </c>
      <c r="E21" s="15">
        <v>102770489.88</v>
      </c>
      <c r="F21" s="15">
        <v>90152939.080000013</v>
      </c>
      <c r="G21" s="15">
        <v>-12617550.799999982</v>
      </c>
      <c r="H21" s="15">
        <v>-12.277406495515269</v>
      </c>
      <c r="I21" s="15">
        <v>100003277.02</v>
      </c>
      <c r="J21" s="15">
        <v>98912042.329999998</v>
      </c>
      <c r="K21" s="15">
        <v>-1091234.6899999976</v>
      </c>
      <c r="L21" s="15">
        <v>-1.0911989311927828</v>
      </c>
      <c r="M21" s="19" t="str">
        <f t="shared" si="6"/>
        <v>ไม่ผ่าน</v>
      </c>
      <c r="N21" s="19" t="str">
        <f t="shared" si="7"/>
        <v>ผ่าน</v>
      </c>
      <c r="O21" s="40" t="str">
        <f t="shared" si="5"/>
        <v>ผ่าน</v>
      </c>
      <c r="P21" s="212" t="str">
        <f t="shared" si="8"/>
        <v>0</v>
      </c>
      <c r="Q21" s="212" t="str">
        <f t="shared" si="9"/>
        <v>1.0</v>
      </c>
    </row>
    <row r="22" spans="1:17" x14ac:dyDescent="0.4">
      <c r="A22" s="19">
        <v>12</v>
      </c>
      <c r="B22" s="39" t="s">
        <v>1871</v>
      </c>
      <c r="C22" s="39">
        <v>11442</v>
      </c>
      <c r="D22" s="39" t="s">
        <v>1881</v>
      </c>
      <c r="E22" s="15">
        <v>148019070.44999999</v>
      </c>
      <c r="F22" s="15">
        <v>139768637.75000003</v>
      </c>
      <c r="G22" s="15">
        <v>-8250432.6999999583</v>
      </c>
      <c r="H22" s="15">
        <v>-5.5738984678916141</v>
      </c>
      <c r="I22" s="15">
        <v>122321492</v>
      </c>
      <c r="J22" s="15">
        <v>135354218.77000001</v>
      </c>
      <c r="K22" s="15">
        <v>13032726.770000011</v>
      </c>
      <c r="L22" s="15">
        <v>10.654486433177263</v>
      </c>
      <c r="M22" s="19" t="str">
        <f t="shared" si="6"/>
        <v>ไม่ผ่าน</v>
      </c>
      <c r="N22" s="19" t="str">
        <f t="shared" si="7"/>
        <v>ไม่ผ่าน</v>
      </c>
      <c r="O22" s="40" t="str">
        <f t="shared" si="5"/>
        <v>ไม่ผ่าน</v>
      </c>
      <c r="P22" s="212" t="str">
        <f t="shared" si="8"/>
        <v>0</v>
      </c>
      <c r="Q22" s="212" t="str">
        <f t="shared" si="9"/>
        <v>0</v>
      </c>
    </row>
    <row r="23" spans="1:17" x14ac:dyDescent="0.4">
      <c r="A23" s="19">
        <v>12</v>
      </c>
      <c r="B23" s="39" t="s">
        <v>1871</v>
      </c>
      <c r="C23" s="39">
        <v>13818</v>
      </c>
      <c r="D23" s="39" t="s">
        <v>1882</v>
      </c>
      <c r="E23" s="15">
        <v>114192319.28</v>
      </c>
      <c r="F23" s="15">
        <v>115245739.98999995</v>
      </c>
      <c r="G23" s="15">
        <v>1053420.7099999487</v>
      </c>
      <c r="H23" s="15">
        <v>0.92249699160322429</v>
      </c>
      <c r="I23" s="15">
        <v>110572500.84</v>
      </c>
      <c r="J23" s="15">
        <v>118496434.26000001</v>
      </c>
      <c r="K23" s="15">
        <v>7923933.4200000018</v>
      </c>
      <c r="L23" s="15">
        <v>7.1662785591383589</v>
      </c>
      <c r="M23" s="19" t="str">
        <f t="shared" si="6"/>
        <v>ผ่าน</v>
      </c>
      <c r="N23" s="19" t="str">
        <f t="shared" si="7"/>
        <v>ไม่ผ่าน</v>
      </c>
      <c r="O23" s="40" t="str">
        <f t="shared" si="5"/>
        <v>ผ่าน</v>
      </c>
      <c r="P23" s="212" t="str">
        <f t="shared" si="8"/>
        <v>1.0</v>
      </c>
      <c r="Q23" s="212" t="str">
        <f t="shared" si="9"/>
        <v>0</v>
      </c>
    </row>
    <row r="24" spans="1:17" x14ac:dyDescent="0.4">
      <c r="A24" s="19">
        <v>12</v>
      </c>
      <c r="B24" s="39" t="s">
        <v>1871</v>
      </c>
      <c r="C24" s="39">
        <v>15010</v>
      </c>
      <c r="D24" s="39" t="s">
        <v>1883</v>
      </c>
      <c r="E24" s="15">
        <v>113135807.84</v>
      </c>
      <c r="F24" s="15">
        <v>116147101.13999999</v>
      </c>
      <c r="G24" s="15">
        <v>3011293.2999999821</v>
      </c>
      <c r="H24" s="15">
        <v>2.6616624369347699</v>
      </c>
      <c r="I24" s="15">
        <v>113038866.05</v>
      </c>
      <c r="J24" s="15">
        <v>110408246.2</v>
      </c>
      <c r="K24" s="15">
        <v>-2630619.849999994</v>
      </c>
      <c r="L24" s="15">
        <v>-2.3271817401604182</v>
      </c>
      <c r="M24" s="19" t="str">
        <f t="shared" si="6"/>
        <v>ผ่าน</v>
      </c>
      <c r="N24" s="19" t="str">
        <f t="shared" si="7"/>
        <v>ผ่าน</v>
      </c>
      <c r="O24" s="40" t="str">
        <f t="shared" si="5"/>
        <v>ผ่าน</v>
      </c>
      <c r="P24" s="212" t="str">
        <f t="shared" si="8"/>
        <v>1.0</v>
      </c>
      <c r="Q24" s="212" t="str">
        <f t="shared" si="9"/>
        <v>1.0</v>
      </c>
    </row>
    <row r="25" spans="1:17" x14ac:dyDescent="0.4">
      <c r="A25" s="19">
        <v>12</v>
      </c>
      <c r="B25" s="39" t="s">
        <v>1871</v>
      </c>
      <c r="C25" s="39">
        <v>23771</v>
      </c>
      <c r="D25" s="39" t="s">
        <v>1884</v>
      </c>
      <c r="E25" s="15">
        <v>149493458.53000003</v>
      </c>
      <c r="F25" s="15">
        <v>142770377.16999999</v>
      </c>
      <c r="G25" s="15">
        <v>-6723081.3600000441</v>
      </c>
      <c r="H25" s="15">
        <v>-4.49724116768017</v>
      </c>
      <c r="I25" s="15">
        <v>149481576.19</v>
      </c>
      <c r="J25" s="15">
        <v>140993658.12</v>
      </c>
      <c r="K25" s="15">
        <v>-8487918.0699999928</v>
      </c>
      <c r="L25" s="15">
        <v>-5.6782369348389414</v>
      </c>
      <c r="M25" s="19" t="str">
        <f t="shared" si="6"/>
        <v>ผ่าน</v>
      </c>
      <c r="N25" s="19" t="str">
        <f t="shared" si="7"/>
        <v>ไม่ผ่าน</v>
      </c>
      <c r="O25" s="40" t="str">
        <f t="shared" si="5"/>
        <v>ผ่าน</v>
      </c>
      <c r="P25" s="212" t="str">
        <f t="shared" si="8"/>
        <v>1.0</v>
      </c>
      <c r="Q25" s="212" t="str">
        <f t="shared" si="9"/>
        <v>0</v>
      </c>
    </row>
    <row r="26" spans="1:17" x14ac:dyDescent="0.4">
      <c r="A26" s="19">
        <v>12</v>
      </c>
      <c r="B26" s="39" t="s">
        <v>1885</v>
      </c>
      <c r="C26" s="39">
        <v>10748</v>
      </c>
      <c r="D26" s="39" t="s">
        <v>1886</v>
      </c>
      <c r="E26" s="15">
        <v>953352016.58999991</v>
      </c>
      <c r="F26" s="15">
        <v>976393952.1500001</v>
      </c>
      <c r="G26" s="15">
        <v>23041935.560000181</v>
      </c>
      <c r="H26" s="15">
        <v>2.4169388808152732</v>
      </c>
      <c r="I26" s="15">
        <v>902502512.11000001</v>
      </c>
      <c r="J26" s="15">
        <v>966068185.25</v>
      </c>
      <c r="K26" s="15">
        <v>63565673.139999986</v>
      </c>
      <c r="L26" s="15">
        <v>7.0432682776014692</v>
      </c>
      <c r="M26" s="19" t="str">
        <f t="shared" si="6"/>
        <v>ผ่าน</v>
      </c>
      <c r="N26" s="19" t="str">
        <f t="shared" si="7"/>
        <v>ไม่ผ่าน</v>
      </c>
      <c r="O26" s="40" t="str">
        <f t="shared" si="5"/>
        <v>ผ่าน</v>
      </c>
      <c r="P26" s="212" t="str">
        <f t="shared" si="8"/>
        <v>1.0</v>
      </c>
      <c r="Q26" s="212" t="str">
        <f t="shared" si="9"/>
        <v>0</v>
      </c>
    </row>
    <row r="27" spans="1:17" x14ac:dyDescent="0.4">
      <c r="A27" s="19">
        <v>12</v>
      </c>
      <c r="B27" s="39" t="s">
        <v>1885</v>
      </c>
      <c r="C27" s="39">
        <v>11423</v>
      </c>
      <c r="D27" s="39" t="s">
        <v>1887</v>
      </c>
      <c r="E27" s="15">
        <v>225237003.65000004</v>
      </c>
      <c r="F27" s="15">
        <v>219952667.72999996</v>
      </c>
      <c r="G27" s="15">
        <v>-5284335.9200000763</v>
      </c>
      <c r="H27" s="15">
        <v>-2.3461224551768165</v>
      </c>
      <c r="I27" s="15">
        <v>219827003.16999999</v>
      </c>
      <c r="J27" s="15">
        <v>209324963.91999999</v>
      </c>
      <c r="K27" s="15">
        <v>-10502039.25</v>
      </c>
      <c r="L27" s="15">
        <v>-4.7774109179291324</v>
      </c>
      <c r="M27" s="19" t="str">
        <f t="shared" si="6"/>
        <v>ผ่าน</v>
      </c>
      <c r="N27" s="19" t="str">
        <f t="shared" si="7"/>
        <v>ผ่าน</v>
      </c>
      <c r="O27" s="40" t="str">
        <f t="shared" si="5"/>
        <v>ผ่าน</v>
      </c>
      <c r="P27" s="212" t="str">
        <f t="shared" si="8"/>
        <v>1.0</v>
      </c>
      <c r="Q27" s="212" t="str">
        <f t="shared" si="9"/>
        <v>1.0</v>
      </c>
    </row>
    <row r="28" spans="1:17" x14ac:dyDescent="0.4">
      <c r="A28" s="19">
        <v>12</v>
      </c>
      <c r="B28" s="39" t="s">
        <v>1885</v>
      </c>
      <c r="C28" s="39">
        <v>11424</v>
      </c>
      <c r="D28" s="39" t="s">
        <v>1888</v>
      </c>
      <c r="E28" s="15">
        <v>145035682.58000001</v>
      </c>
      <c r="F28" s="15">
        <v>157536826.35999995</v>
      </c>
      <c r="G28" s="15">
        <v>12501143.779999942</v>
      </c>
      <c r="H28" s="15">
        <v>8.6193573592515449</v>
      </c>
      <c r="I28" s="15">
        <v>134640128.74000001</v>
      </c>
      <c r="J28" s="15">
        <v>139513594.13</v>
      </c>
      <c r="K28" s="15">
        <v>4873465.3899999857</v>
      </c>
      <c r="L28" s="15">
        <v>3.6196232398225092</v>
      </c>
      <c r="M28" s="19" t="str">
        <f t="shared" si="6"/>
        <v>ไม่ผ่าน</v>
      </c>
      <c r="N28" s="19" t="str">
        <f t="shared" si="7"/>
        <v>ผ่าน</v>
      </c>
      <c r="O28" s="40" t="str">
        <f t="shared" si="5"/>
        <v>ผ่าน</v>
      </c>
      <c r="P28" s="212" t="str">
        <f t="shared" si="8"/>
        <v>0</v>
      </c>
      <c r="Q28" s="212" t="str">
        <f t="shared" si="9"/>
        <v>1.0</v>
      </c>
    </row>
    <row r="29" spans="1:17" x14ac:dyDescent="0.4">
      <c r="A29" s="19">
        <v>12</v>
      </c>
      <c r="B29" s="39" t="s">
        <v>1885</v>
      </c>
      <c r="C29" s="39">
        <v>11425</v>
      </c>
      <c r="D29" s="39" t="s">
        <v>1889</v>
      </c>
      <c r="E29" s="15">
        <v>139064141.11000001</v>
      </c>
      <c r="F29" s="15">
        <v>142906806.08999997</v>
      </c>
      <c r="G29" s="15">
        <v>3842664.9799999595</v>
      </c>
      <c r="H29" s="15">
        <v>2.763232095152699</v>
      </c>
      <c r="I29" s="15">
        <v>113452601.09999999</v>
      </c>
      <c r="J29" s="15">
        <v>114119488</v>
      </c>
      <c r="K29" s="15">
        <v>666886.90000000596</v>
      </c>
      <c r="L29" s="15">
        <v>0.58781102727842705</v>
      </c>
      <c r="M29" s="19" t="str">
        <f t="shared" si="6"/>
        <v>ผ่าน</v>
      </c>
      <c r="N29" s="19" t="str">
        <f t="shared" si="7"/>
        <v>ผ่าน</v>
      </c>
      <c r="O29" s="40" t="str">
        <f t="shared" si="5"/>
        <v>ผ่าน</v>
      </c>
      <c r="P29" s="212" t="str">
        <f t="shared" si="8"/>
        <v>1.0</v>
      </c>
      <c r="Q29" s="212" t="str">
        <f t="shared" si="9"/>
        <v>1.0</v>
      </c>
    </row>
    <row r="30" spans="1:17" x14ac:dyDescent="0.4">
      <c r="A30" s="19">
        <v>12</v>
      </c>
      <c r="B30" s="39" t="s">
        <v>1885</v>
      </c>
      <c r="C30" s="39">
        <v>11426</v>
      </c>
      <c r="D30" s="39" t="s">
        <v>1890</v>
      </c>
      <c r="E30" s="15">
        <v>134686062.62</v>
      </c>
      <c r="F30" s="15">
        <v>136485924.19999999</v>
      </c>
      <c r="G30" s="15">
        <v>1799861.5799999833</v>
      </c>
      <c r="H30" s="15">
        <v>1.336338404277263</v>
      </c>
      <c r="I30" s="15">
        <v>123367028.05</v>
      </c>
      <c r="J30" s="15">
        <v>126879466.5</v>
      </c>
      <c r="K30" s="15">
        <v>3512438.450000003</v>
      </c>
      <c r="L30" s="15">
        <v>2.8471452263374863</v>
      </c>
      <c r="M30" s="19" t="str">
        <f t="shared" si="6"/>
        <v>ผ่าน</v>
      </c>
      <c r="N30" s="19" t="str">
        <f t="shared" si="7"/>
        <v>ผ่าน</v>
      </c>
      <c r="O30" s="40" t="str">
        <f t="shared" si="5"/>
        <v>ผ่าน</v>
      </c>
      <c r="P30" s="212" t="str">
        <f t="shared" si="8"/>
        <v>1.0</v>
      </c>
      <c r="Q30" s="212" t="str">
        <f t="shared" si="9"/>
        <v>1.0</v>
      </c>
    </row>
    <row r="31" spans="1:17" x14ac:dyDescent="0.4">
      <c r="A31" s="19">
        <v>12</v>
      </c>
      <c r="B31" s="39" t="s">
        <v>1885</v>
      </c>
      <c r="C31" s="39">
        <v>11427</v>
      </c>
      <c r="D31" s="39" t="s">
        <v>1891</v>
      </c>
      <c r="E31" s="15">
        <v>94510118.920000002</v>
      </c>
      <c r="F31" s="15">
        <v>96143630.710000008</v>
      </c>
      <c r="G31" s="15">
        <v>1633511.7900000066</v>
      </c>
      <c r="H31" s="15">
        <v>1.728398830375746</v>
      </c>
      <c r="I31" s="15">
        <v>93033982.489999995</v>
      </c>
      <c r="J31" s="15">
        <v>90076232.810000002</v>
      </c>
      <c r="K31" s="15">
        <v>-2957749.6799999923</v>
      </c>
      <c r="L31" s="15">
        <v>-3.1792143051792001</v>
      </c>
      <c r="M31" s="19" t="str">
        <f t="shared" si="6"/>
        <v>ผ่าน</v>
      </c>
      <c r="N31" s="19" t="str">
        <f t="shared" si="7"/>
        <v>ผ่าน</v>
      </c>
      <c r="O31" s="40" t="str">
        <f t="shared" si="5"/>
        <v>ผ่าน</v>
      </c>
      <c r="P31" s="212" t="str">
        <f t="shared" si="8"/>
        <v>1.0</v>
      </c>
      <c r="Q31" s="212" t="str">
        <f t="shared" si="9"/>
        <v>1.0</v>
      </c>
    </row>
    <row r="32" spans="1:17" x14ac:dyDescent="0.4">
      <c r="A32" s="19">
        <v>12</v>
      </c>
      <c r="B32" s="39" t="s">
        <v>1885</v>
      </c>
      <c r="C32" s="39">
        <v>11428</v>
      </c>
      <c r="D32" s="39" t="s">
        <v>1892</v>
      </c>
      <c r="E32" s="15">
        <v>72612902.950000003</v>
      </c>
      <c r="F32" s="15">
        <v>80873516.980000004</v>
      </c>
      <c r="G32" s="15">
        <v>8260614.0300000012</v>
      </c>
      <c r="H32" s="15">
        <v>11.376234380393962</v>
      </c>
      <c r="I32" s="15">
        <v>72476289</v>
      </c>
      <c r="J32" s="15">
        <v>75092253.049999997</v>
      </c>
      <c r="K32" s="15">
        <v>2615964.049999997</v>
      </c>
      <c r="L32" s="15">
        <v>3.6094067261087237</v>
      </c>
      <c r="M32" s="19" t="str">
        <f t="shared" si="6"/>
        <v>ไม่ผ่าน</v>
      </c>
      <c r="N32" s="19" t="str">
        <f t="shared" si="7"/>
        <v>ผ่าน</v>
      </c>
      <c r="O32" s="40" t="str">
        <f t="shared" si="5"/>
        <v>ผ่าน</v>
      </c>
      <c r="P32" s="212" t="str">
        <f t="shared" si="8"/>
        <v>0</v>
      </c>
      <c r="Q32" s="212" t="str">
        <f t="shared" si="9"/>
        <v>1.0</v>
      </c>
    </row>
    <row r="33" spans="1:17" x14ac:dyDescent="0.4">
      <c r="A33" s="19">
        <v>12</v>
      </c>
      <c r="B33" s="39" t="s">
        <v>1885</v>
      </c>
      <c r="C33" s="39">
        <v>11429</v>
      </c>
      <c r="D33" s="39" t="s">
        <v>1893</v>
      </c>
      <c r="E33" s="15">
        <v>188743271.28</v>
      </c>
      <c r="F33" s="15">
        <v>203139584.69999999</v>
      </c>
      <c r="G33" s="15">
        <v>14396313.419999987</v>
      </c>
      <c r="H33" s="15">
        <v>7.6274578279630978</v>
      </c>
      <c r="I33" s="15">
        <v>180639276.06</v>
      </c>
      <c r="J33" s="15">
        <v>184995037.52000001</v>
      </c>
      <c r="K33" s="15">
        <v>4355761.4600000083</v>
      </c>
      <c r="L33" s="15">
        <v>2.4113036516782906</v>
      </c>
      <c r="M33" s="19" t="str">
        <f t="shared" si="6"/>
        <v>ไม่ผ่าน</v>
      </c>
      <c r="N33" s="19" t="str">
        <f t="shared" si="7"/>
        <v>ผ่าน</v>
      </c>
      <c r="O33" s="40" t="str">
        <f t="shared" si="5"/>
        <v>ผ่าน</v>
      </c>
      <c r="P33" s="212" t="str">
        <f t="shared" si="8"/>
        <v>0</v>
      </c>
      <c r="Q33" s="212" t="str">
        <f t="shared" si="9"/>
        <v>1.0</v>
      </c>
    </row>
    <row r="34" spans="1:17" x14ac:dyDescent="0.4">
      <c r="A34" s="19">
        <v>12</v>
      </c>
      <c r="B34" s="39" t="s">
        <v>1885</v>
      </c>
      <c r="C34" s="39">
        <v>11430</v>
      </c>
      <c r="D34" s="39" t="s">
        <v>1894</v>
      </c>
      <c r="E34" s="15">
        <v>189377349.45999998</v>
      </c>
      <c r="F34" s="15">
        <v>200886767.76999995</v>
      </c>
      <c r="G34" s="15">
        <v>11509418.309999973</v>
      </c>
      <c r="H34" s="15">
        <v>6.0775052258459112</v>
      </c>
      <c r="I34" s="15">
        <v>179986900.83999997</v>
      </c>
      <c r="J34" s="15">
        <v>182979037.47</v>
      </c>
      <c r="K34" s="15">
        <v>2992136.630000025</v>
      </c>
      <c r="L34" s="15">
        <v>1.6624191071881924</v>
      </c>
      <c r="M34" s="19" t="str">
        <f t="shared" si="6"/>
        <v>ไม่ผ่าน</v>
      </c>
      <c r="N34" s="19" t="str">
        <f t="shared" si="7"/>
        <v>ผ่าน</v>
      </c>
      <c r="O34" s="40" t="str">
        <f t="shared" si="5"/>
        <v>ผ่าน</v>
      </c>
      <c r="P34" s="212" t="str">
        <f t="shared" si="8"/>
        <v>0</v>
      </c>
      <c r="Q34" s="212" t="str">
        <f t="shared" si="9"/>
        <v>1.0</v>
      </c>
    </row>
    <row r="35" spans="1:17" x14ac:dyDescent="0.4">
      <c r="A35" s="19">
        <v>12</v>
      </c>
      <c r="B35" s="39" t="s">
        <v>1885</v>
      </c>
      <c r="C35" s="39">
        <v>11431</v>
      </c>
      <c r="D35" s="39" t="s">
        <v>1895</v>
      </c>
      <c r="E35" s="15">
        <v>75801706.010000005</v>
      </c>
      <c r="F35" s="15">
        <v>82521155.25999999</v>
      </c>
      <c r="G35" s="15">
        <v>6719449.2499999851</v>
      </c>
      <c r="H35" s="15">
        <v>8.8645092619861803</v>
      </c>
      <c r="I35" s="15">
        <v>74333027.469999999</v>
      </c>
      <c r="J35" s="15">
        <v>75590192.700000003</v>
      </c>
      <c r="K35" s="15">
        <v>1257165.2300000042</v>
      </c>
      <c r="L35" s="15">
        <v>1.6912606317661183</v>
      </c>
      <c r="M35" s="19" t="str">
        <f t="shared" si="6"/>
        <v>ไม่ผ่าน</v>
      </c>
      <c r="N35" s="19" t="str">
        <f t="shared" si="7"/>
        <v>ผ่าน</v>
      </c>
      <c r="O35" s="40" t="str">
        <f t="shared" si="5"/>
        <v>ผ่าน</v>
      </c>
      <c r="P35" s="212" t="str">
        <f t="shared" si="8"/>
        <v>0</v>
      </c>
      <c r="Q35" s="212" t="str">
        <f t="shared" si="9"/>
        <v>1.0</v>
      </c>
    </row>
    <row r="36" spans="1:17" x14ac:dyDescent="0.4">
      <c r="A36" s="19">
        <v>12</v>
      </c>
      <c r="B36" s="39" t="s">
        <v>1885</v>
      </c>
      <c r="C36" s="39">
        <v>11460</v>
      </c>
      <c r="D36" s="39" t="s">
        <v>1896</v>
      </c>
      <c r="E36" s="15">
        <v>185265217.42999998</v>
      </c>
      <c r="F36" s="15">
        <v>205505715</v>
      </c>
      <c r="G36" s="15">
        <v>20240497.570000023</v>
      </c>
      <c r="H36" s="15">
        <v>10.92514712193487</v>
      </c>
      <c r="I36" s="15">
        <v>174964261.39999998</v>
      </c>
      <c r="J36" s="15">
        <v>183296052.15000001</v>
      </c>
      <c r="K36" s="15">
        <v>8331790.7500000298</v>
      </c>
      <c r="L36" s="15">
        <v>4.7619957832142923</v>
      </c>
      <c r="M36" s="19" t="str">
        <f t="shared" si="6"/>
        <v>ไม่ผ่าน</v>
      </c>
      <c r="N36" s="19" t="str">
        <f t="shared" si="7"/>
        <v>ผ่าน</v>
      </c>
      <c r="O36" s="40" t="str">
        <f t="shared" si="5"/>
        <v>ผ่าน</v>
      </c>
      <c r="P36" s="212" t="str">
        <f t="shared" si="8"/>
        <v>0</v>
      </c>
      <c r="Q36" s="212" t="str">
        <f t="shared" si="9"/>
        <v>1.0</v>
      </c>
    </row>
    <row r="37" spans="1:17" x14ac:dyDescent="0.4">
      <c r="A37" s="19">
        <v>12</v>
      </c>
      <c r="B37" s="39" t="s">
        <v>1885</v>
      </c>
      <c r="C37" s="39">
        <v>11464</v>
      </c>
      <c r="D37" s="39" t="s">
        <v>1897</v>
      </c>
      <c r="E37" s="15">
        <v>77195858.560000002</v>
      </c>
      <c r="F37" s="15">
        <v>92397338.179999992</v>
      </c>
      <c r="G37" s="15">
        <v>15201479.61999999</v>
      </c>
      <c r="H37" s="15">
        <v>19.692092171220214</v>
      </c>
      <c r="I37" s="15">
        <v>76901928.970000014</v>
      </c>
      <c r="J37" s="15">
        <v>79744264.239999995</v>
      </c>
      <c r="K37" s="15">
        <v>2842335.2699999809</v>
      </c>
      <c r="L37" s="15">
        <v>3.6960519821405207</v>
      </c>
      <c r="M37" s="19" t="str">
        <f t="shared" si="6"/>
        <v>ไม่ผ่าน</v>
      </c>
      <c r="N37" s="19" t="str">
        <f t="shared" si="7"/>
        <v>ผ่าน</v>
      </c>
      <c r="O37" s="40" t="str">
        <f t="shared" si="5"/>
        <v>ผ่าน</v>
      </c>
      <c r="P37" s="212" t="str">
        <f t="shared" si="8"/>
        <v>0</v>
      </c>
      <c r="Q37" s="212" t="str">
        <f t="shared" si="9"/>
        <v>1.0</v>
      </c>
    </row>
    <row r="38" spans="1:17" x14ac:dyDescent="0.4">
      <c r="A38" s="19">
        <v>12</v>
      </c>
      <c r="B38" s="39" t="s">
        <v>1898</v>
      </c>
      <c r="C38" s="39">
        <v>10747</v>
      </c>
      <c r="D38" s="39" t="s">
        <v>1899</v>
      </c>
      <c r="E38" s="15">
        <v>966698580</v>
      </c>
      <c r="F38" s="15">
        <v>1009977564.1899999</v>
      </c>
      <c r="G38" s="15">
        <v>43278984.189999938</v>
      </c>
      <c r="H38" s="15">
        <v>4.476988493145396</v>
      </c>
      <c r="I38" s="15">
        <v>962375660</v>
      </c>
      <c r="J38" s="15">
        <v>989594233.97000003</v>
      </c>
      <c r="K38" s="15">
        <v>27218573.970000029</v>
      </c>
      <c r="L38" s="15">
        <v>2.828269157389125</v>
      </c>
      <c r="M38" s="19" t="str">
        <f t="shared" si="6"/>
        <v>ผ่าน</v>
      </c>
      <c r="N38" s="19" t="str">
        <f t="shared" si="7"/>
        <v>ผ่าน</v>
      </c>
      <c r="O38" s="40" t="str">
        <f t="shared" si="5"/>
        <v>ผ่าน</v>
      </c>
      <c r="P38" s="212" t="str">
        <f t="shared" si="8"/>
        <v>1.0</v>
      </c>
      <c r="Q38" s="212" t="str">
        <f t="shared" si="9"/>
        <v>1.0</v>
      </c>
    </row>
    <row r="39" spans="1:17" x14ac:dyDescent="0.4">
      <c r="A39" s="19">
        <v>12</v>
      </c>
      <c r="B39" s="39" t="s">
        <v>1898</v>
      </c>
      <c r="C39" s="39">
        <v>11414</v>
      </c>
      <c r="D39" s="39" t="s">
        <v>1900</v>
      </c>
      <c r="E39" s="15">
        <v>87282986.900000006</v>
      </c>
      <c r="F39" s="15">
        <v>86867046.50999999</v>
      </c>
      <c r="G39" s="15">
        <v>-415940.3900000155</v>
      </c>
      <c r="H39" s="15">
        <v>-0.47654234206782797</v>
      </c>
      <c r="I39" s="15">
        <v>82016179.260000005</v>
      </c>
      <c r="J39" s="15">
        <v>78151541.439999998</v>
      </c>
      <c r="K39" s="15">
        <v>-3864637.8200000077</v>
      </c>
      <c r="L39" s="15">
        <v>-4.7120432271646004</v>
      </c>
      <c r="M39" s="19" t="str">
        <f t="shared" si="6"/>
        <v>ผ่าน</v>
      </c>
      <c r="N39" s="19" t="str">
        <f t="shared" si="7"/>
        <v>ผ่าน</v>
      </c>
      <c r="O39" s="40" t="str">
        <f t="shared" si="5"/>
        <v>ผ่าน</v>
      </c>
      <c r="P39" s="212" t="str">
        <f t="shared" si="8"/>
        <v>1.0</v>
      </c>
      <c r="Q39" s="212" t="str">
        <f t="shared" si="9"/>
        <v>1.0</v>
      </c>
    </row>
    <row r="40" spans="1:17" x14ac:dyDescent="0.4">
      <c r="A40" s="19">
        <v>12</v>
      </c>
      <c r="B40" s="39" t="s">
        <v>1898</v>
      </c>
      <c r="C40" s="39">
        <v>11415</v>
      </c>
      <c r="D40" s="39" t="s">
        <v>1901</v>
      </c>
      <c r="E40" s="15">
        <v>94331028.949999988</v>
      </c>
      <c r="F40" s="15">
        <v>100194952.74000001</v>
      </c>
      <c r="G40" s="15">
        <v>5863923.7900000215</v>
      </c>
      <c r="H40" s="15">
        <v>6.2163254819452725</v>
      </c>
      <c r="I40" s="15">
        <v>93273337.519999996</v>
      </c>
      <c r="J40" s="15">
        <v>94455302.049999997</v>
      </c>
      <c r="K40" s="15">
        <v>1181964.5300000012</v>
      </c>
      <c r="L40" s="15">
        <v>1.2672051428915152</v>
      </c>
      <c r="M40" s="19" t="str">
        <f t="shared" si="6"/>
        <v>ไม่ผ่าน</v>
      </c>
      <c r="N40" s="19" t="str">
        <f t="shared" si="7"/>
        <v>ผ่าน</v>
      </c>
      <c r="O40" s="40" t="str">
        <f t="shared" si="5"/>
        <v>ผ่าน</v>
      </c>
      <c r="P40" s="212" t="str">
        <f t="shared" si="8"/>
        <v>0</v>
      </c>
      <c r="Q40" s="212" t="str">
        <f t="shared" si="9"/>
        <v>1.0</v>
      </c>
    </row>
    <row r="41" spans="1:17" x14ac:dyDescent="0.4">
      <c r="A41" s="19">
        <v>12</v>
      </c>
      <c r="B41" s="39" t="s">
        <v>1898</v>
      </c>
      <c r="C41" s="39">
        <v>11416</v>
      </c>
      <c r="D41" s="39" t="s">
        <v>1902</v>
      </c>
      <c r="E41" s="15">
        <v>92181097.150000006</v>
      </c>
      <c r="F41" s="15">
        <v>88323574.899999991</v>
      </c>
      <c r="G41" s="15">
        <v>-3857522.2500000149</v>
      </c>
      <c r="H41" s="15">
        <v>-4.1847215636009762</v>
      </c>
      <c r="I41" s="15">
        <v>86431772.960000008</v>
      </c>
      <c r="J41" s="15">
        <v>88461412.180000007</v>
      </c>
      <c r="K41" s="15">
        <v>2029639.2199999988</v>
      </c>
      <c r="L41" s="15">
        <v>2.3482559138747519</v>
      </c>
      <c r="M41" s="19" t="str">
        <f t="shared" si="6"/>
        <v>ผ่าน</v>
      </c>
      <c r="N41" s="19" t="str">
        <f t="shared" si="7"/>
        <v>ผ่าน</v>
      </c>
      <c r="O41" s="40" t="str">
        <f t="shared" si="5"/>
        <v>ผ่าน</v>
      </c>
      <c r="P41" s="212" t="str">
        <f t="shared" si="8"/>
        <v>1.0</v>
      </c>
      <c r="Q41" s="212" t="str">
        <f t="shared" si="9"/>
        <v>1.0</v>
      </c>
    </row>
    <row r="42" spans="1:17" x14ac:dyDescent="0.4">
      <c r="A42" s="19">
        <v>12</v>
      </c>
      <c r="B42" s="39" t="s">
        <v>1898</v>
      </c>
      <c r="C42" s="39">
        <v>11417</v>
      </c>
      <c r="D42" s="39" t="s">
        <v>1903</v>
      </c>
      <c r="E42" s="15">
        <v>238047636.88999999</v>
      </c>
      <c r="F42" s="15">
        <v>230027020.90000004</v>
      </c>
      <c r="G42" s="15">
        <v>-8020615.9899999499</v>
      </c>
      <c r="H42" s="15">
        <v>-3.3693323297749078</v>
      </c>
      <c r="I42" s="15">
        <v>223541911.69999999</v>
      </c>
      <c r="J42" s="15">
        <v>230268915.62</v>
      </c>
      <c r="K42" s="15">
        <v>6727003.9200000167</v>
      </c>
      <c r="L42" s="15">
        <v>3.0092808408240952</v>
      </c>
      <c r="M42" s="19" t="str">
        <f t="shared" si="6"/>
        <v>ผ่าน</v>
      </c>
      <c r="N42" s="19" t="str">
        <f t="shared" si="7"/>
        <v>ผ่าน</v>
      </c>
      <c r="O42" s="40" t="str">
        <f t="shared" si="5"/>
        <v>ผ่าน</v>
      </c>
      <c r="P42" s="212" t="str">
        <f t="shared" si="8"/>
        <v>1.0</v>
      </c>
      <c r="Q42" s="212" t="str">
        <f t="shared" si="9"/>
        <v>1.0</v>
      </c>
    </row>
    <row r="43" spans="1:17" x14ac:dyDescent="0.4">
      <c r="A43" s="19">
        <v>12</v>
      </c>
      <c r="B43" s="39" t="s">
        <v>1898</v>
      </c>
      <c r="C43" s="39">
        <v>11418</v>
      </c>
      <c r="D43" s="39" t="s">
        <v>1904</v>
      </c>
      <c r="E43" s="15">
        <v>99022494</v>
      </c>
      <c r="F43" s="15">
        <v>101855576.41</v>
      </c>
      <c r="G43" s="15">
        <v>2833082.4099999964</v>
      </c>
      <c r="H43" s="15">
        <v>2.8610493389512048</v>
      </c>
      <c r="I43" s="15">
        <v>98136340</v>
      </c>
      <c r="J43" s="15">
        <v>105019427.47</v>
      </c>
      <c r="K43" s="15">
        <v>6883087.4699999988</v>
      </c>
      <c r="L43" s="15">
        <v>7.013800871318411</v>
      </c>
      <c r="M43" s="19" t="str">
        <f t="shared" si="6"/>
        <v>ผ่าน</v>
      </c>
      <c r="N43" s="19" t="str">
        <f t="shared" si="7"/>
        <v>ไม่ผ่าน</v>
      </c>
      <c r="O43" s="40" t="str">
        <f t="shared" si="5"/>
        <v>ผ่าน</v>
      </c>
      <c r="P43" s="212" t="str">
        <f t="shared" si="8"/>
        <v>1.0</v>
      </c>
      <c r="Q43" s="212" t="str">
        <f t="shared" si="9"/>
        <v>0</v>
      </c>
    </row>
    <row r="44" spans="1:17" x14ac:dyDescent="0.4">
      <c r="A44" s="19">
        <v>12</v>
      </c>
      <c r="B44" s="39" t="s">
        <v>1898</v>
      </c>
      <c r="C44" s="39">
        <v>11419</v>
      </c>
      <c r="D44" s="39" t="s">
        <v>1905</v>
      </c>
      <c r="E44" s="15">
        <v>66976700</v>
      </c>
      <c r="F44" s="15">
        <v>69090145.260000005</v>
      </c>
      <c r="G44" s="15">
        <v>2113445.2600000054</v>
      </c>
      <c r="H44" s="15">
        <v>3.1554932685545949</v>
      </c>
      <c r="I44" s="15">
        <v>63261560</v>
      </c>
      <c r="J44" s="15">
        <v>63770963.114</v>
      </c>
      <c r="K44" s="15">
        <v>509403.11400000006</v>
      </c>
      <c r="L44" s="15">
        <v>0.80523324748868041</v>
      </c>
      <c r="M44" s="19" t="str">
        <f t="shared" si="6"/>
        <v>ผ่าน</v>
      </c>
      <c r="N44" s="19" t="str">
        <f t="shared" si="7"/>
        <v>ผ่าน</v>
      </c>
      <c r="O44" s="40" t="str">
        <f t="shared" si="5"/>
        <v>ผ่าน</v>
      </c>
      <c r="P44" s="212" t="str">
        <f t="shared" si="8"/>
        <v>1.0</v>
      </c>
      <c r="Q44" s="212" t="str">
        <f t="shared" si="9"/>
        <v>1.0</v>
      </c>
    </row>
    <row r="45" spans="1:17" x14ac:dyDescent="0.4">
      <c r="A45" s="19">
        <v>12</v>
      </c>
      <c r="B45" s="39" t="s">
        <v>1898</v>
      </c>
      <c r="C45" s="39">
        <v>11420</v>
      </c>
      <c r="D45" s="39" t="s">
        <v>1906</v>
      </c>
      <c r="E45" s="15">
        <v>91854202.609999999</v>
      </c>
      <c r="F45" s="15">
        <v>87584751.810000002</v>
      </c>
      <c r="G45" s="15">
        <v>-4269450.799999997</v>
      </c>
      <c r="H45" s="15">
        <v>-4.6480734454007324</v>
      </c>
      <c r="I45" s="15">
        <v>88925658.349999994</v>
      </c>
      <c r="J45" s="15">
        <v>85848595.319999993</v>
      </c>
      <c r="K45" s="15">
        <v>-3077063.0300000012</v>
      </c>
      <c r="L45" s="15">
        <v>-3.46026454804425</v>
      </c>
      <c r="M45" s="19" t="str">
        <f t="shared" si="6"/>
        <v>ผ่าน</v>
      </c>
      <c r="N45" s="19" t="str">
        <f t="shared" si="7"/>
        <v>ผ่าน</v>
      </c>
      <c r="O45" s="40" t="str">
        <f t="shared" si="5"/>
        <v>ผ่าน</v>
      </c>
      <c r="P45" s="212" t="str">
        <f t="shared" si="8"/>
        <v>1.0</v>
      </c>
      <c r="Q45" s="212" t="str">
        <f t="shared" si="9"/>
        <v>1.0</v>
      </c>
    </row>
    <row r="46" spans="1:17" x14ac:dyDescent="0.4">
      <c r="A46" s="19">
        <v>12</v>
      </c>
      <c r="B46" s="39" t="s">
        <v>1898</v>
      </c>
      <c r="C46" s="39">
        <v>11421</v>
      </c>
      <c r="D46" s="39" t="s">
        <v>1907</v>
      </c>
      <c r="E46" s="15">
        <v>81327220.060000002</v>
      </c>
      <c r="F46" s="15">
        <v>72027603.920000002</v>
      </c>
      <c r="G46" s="15">
        <v>-9299616.1400000006</v>
      </c>
      <c r="H46" s="15">
        <v>-11.43481374764699</v>
      </c>
      <c r="I46" s="15">
        <v>70301510.819999993</v>
      </c>
      <c r="J46" s="15">
        <v>70359505.019999996</v>
      </c>
      <c r="K46" s="15">
        <v>57994.20000000298</v>
      </c>
      <c r="L46" s="15">
        <v>8.249353296046702E-2</v>
      </c>
      <c r="M46" s="19" t="str">
        <f t="shared" si="6"/>
        <v>ไม่ผ่าน</v>
      </c>
      <c r="N46" s="19" t="str">
        <f t="shared" si="7"/>
        <v>ผ่าน</v>
      </c>
      <c r="O46" s="40" t="str">
        <f t="shared" si="5"/>
        <v>ผ่าน</v>
      </c>
      <c r="P46" s="212" t="str">
        <f t="shared" si="8"/>
        <v>0</v>
      </c>
      <c r="Q46" s="212" t="str">
        <f t="shared" si="9"/>
        <v>1.0</v>
      </c>
    </row>
    <row r="47" spans="1:17" x14ac:dyDescent="0.4">
      <c r="A47" s="19">
        <v>12</v>
      </c>
      <c r="B47" s="39" t="s">
        <v>1898</v>
      </c>
      <c r="C47" s="39">
        <v>11422</v>
      </c>
      <c r="D47" s="39" t="s">
        <v>1908</v>
      </c>
      <c r="E47" s="15">
        <v>101302103.09999999</v>
      </c>
      <c r="F47" s="15">
        <v>106253805.83999999</v>
      </c>
      <c r="G47" s="15">
        <v>4951702.7399999946</v>
      </c>
      <c r="H47" s="15">
        <v>4.8880552214320163</v>
      </c>
      <c r="I47" s="15">
        <v>100254742.64</v>
      </c>
      <c r="J47" s="15">
        <v>103472712.70999999</v>
      </c>
      <c r="K47" s="15">
        <v>3217970.0699999928</v>
      </c>
      <c r="L47" s="15">
        <v>3.2097933576621398</v>
      </c>
      <c r="M47" s="19" t="str">
        <f t="shared" si="6"/>
        <v>ผ่าน</v>
      </c>
      <c r="N47" s="19" t="str">
        <f t="shared" si="7"/>
        <v>ผ่าน</v>
      </c>
      <c r="O47" s="40" t="str">
        <f t="shared" si="5"/>
        <v>ผ่าน</v>
      </c>
      <c r="P47" s="212" t="str">
        <f t="shared" si="8"/>
        <v>1.0</v>
      </c>
      <c r="Q47" s="212" t="str">
        <f t="shared" si="9"/>
        <v>1.0</v>
      </c>
    </row>
    <row r="48" spans="1:17" x14ac:dyDescent="0.4">
      <c r="A48" s="19">
        <v>12</v>
      </c>
      <c r="B48" s="39" t="s">
        <v>1898</v>
      </c>
      <c r="C48" s="39">
        <v>24673</v>
      </c>
      <c r="D48" s="39" t="s">
        <v>1909</v>
      </c>
      <c r="E48" s="15">
        <v>66003851.740000002</v>
      </c>
      <c r="F48" s="15">
        <v>59706707.600000009</v>
      </c>
      <c r="G48" s="15">
        <v>-6297144.1399999931</v>
      </c>
      <c r="H48" s="15">
        <v>-9.540570700033502</v>
      </c>
      <c r="I48" s="15">
        <v>57997294</v>
      </c>
      <c r="J48" s="15">
        <v>58705185.450000003</v>
      </c>
      <c r="K48" s="15">
        <v>707891.45000000298</v>
      </c>
      <c r="L48" s="15">
        <v>1.2205594454113722</v>
      </c>
      <c r="M48" s="19" t="str">
        <f t="shared" si="6"/>
        <v>ไม่ผ่าน</v>
      </c>
      <c r="N48" s="19" t="str">
        <f t="shared" si="7"/>
        <v>ผ่าน</v>
      </c>
      <c r="O48" s="40" t="str">
        <f t="shared" si="5"/>
        <v>ผ่าน</v>
      </c>
      <c r="P48" s="212" t="str">
        <f t="shared" si="8"/>
        <v>0</v>
      </c>
      <c r="Q48" s="212" t="str">
        <f t="shared" si="9"/>
        <v>1.0</v>
      </c>
    </row>
    <row r="49" spans="1:17" x14ac:dyDescent="0.4">
      <c r="A49" s="19">
        <v>12</v>
      </c>
      <c r="B49" s="39" t="s">
        <v>1910</v>
      </c>
      <c r="C49" s="39">
        <v>10684</v>
      </c>
      <c r="D49" s="39" t="s">
        <v>1911</v>
      </c>
      <c r="E49" s="15">
        <v>1366689396.6299999</v>
      </c>
      <c r="F49" s="15">
        <v>1489055996.52</v>
      </c>
      <c r="G49" s="15">
        <v>122366599.8900001</v>
      </c>
      <c r="H49" s="15">
        <v>8.9535047386577542</v>
      </c>
      <c r="I49" s="15">
        <v>1282173716.8800001</v>
      </c>
      <c r="J49" s="15">
        <v>1321774157.3499999</v>
      </c>
      <c r="K49" s="15">
        <v>39600440.46999979</v>
      </c>
      <c r="L49" s="15">
        <v>3.0885394037215343</v>
      </c>
      <c r="M49" s="19" t="str">
        <f t="shared" si="6"/>
        <v>ไม่ผ่าน</v>
      </c>
      <c r="N49" s="19" t="str">
        <f t="shared" si="7"/>
        <v>ผ่าน</v>
      </c>
      <c r="O49" s="40" t="str">
        <f t="shared" si="5"/>
        <v>ผ่าน</v>
      </c>
      <c r="P49" s="212" t="str">
        <f t="shared" si="8"/>
        <v>0</v>
      </c>
      <c r="Q49" s="212" t="str">
        <f t="shared" si="9"/>
        <v>1.0</v>
      </c>
    </row>
    <row r="50" spans="1:17" x14ac:dyDescent="0.4">
      <c r="A50" s="19">
        <v>12</v>
      </c>
      <c r="B50" s="39" t="s">
        <v>1910</v>
      </c>
      <c r="C50" s="39">
        <v>10749</v>
      </c>
      <c r="D50" s="39" t="s">
        <v>1912</v>
      </c>
      <c r="E50" s="15">
        <v>303506000</v>
      </c>
      <c r="F50" s="15">
        <v>307360470.93000001</v>
      </c>
      <c r="G50" s="15">
        <v>3854470.9300000072</v>
      </c>
      <c r="H50" s="15">
        <v>1.2699817894868659</v>
      </c>
      <c r="I50" s="15">
        <v>301791720</v>
      </c>
      <c r="J50" s="15">
        <v>308383002.19</v>
      </c>
      <c r="K50" s="15">
        <v>6591282.1899999976</v>
      </c>
      <c r="L50" s="15">
        <v>2.184050042857371</v>
      </c>
      <c r="M50" s="19" t="str">
        <f t="shared" si="6"/>
        <v>ผ่าน</v>
      </c>
      <c r="N50" s="19" t="str">
        <f t="shared" si="7"/>
        <v>ผ่าน</v>
      </c>
      <c r="O50" s="40" t="str">
        <f t="shared" si="5"/>
        <v>ผ่าน</v>
      </c>
      <c r="P50" s="212" t="str">
        <f t="shared" si="8"/>
        <v>1.0</v>
      </c>
      <c r="Q50" s="212" t="str">
        <f t="shared" si="9"/>
        <v>1.0</v>
      </c>
    </row>
    <row r="51" spans="1:17" x14ac:dyDescent="0.4">
      <c r="A51" s="19">
        <v>12</v>
      </c>
      <c r="B51" s="39" t="s">
        <v>1910</v>
      </c>
      <c r="C51" s="39">
        <v>11432</v>
      </c>
      <c r="D51" s="39" t="s">
        <v>1913</v>
      </c>
      <c r="E51" s="15">
        <v>151762897.20999998</v>
      </c>
      <c r="F51" s="15">
        <v>149096260.57999998</v>
      </c>
      <c r="G51" s="15">
        <v>-2666636.6299999952</v>
      </c>
      <c r="H51" s="15">
        <v>-1.7571070920648482</v>
      </c>
      <c r="I51" s="15">
        <v>136585684.75999999</v>
      </c>
      <c r="J51" s="15">
        <v>140577810.37</v>
      </c>
      <c r="K51" s="15">
        <v>3992125.6100000143</v>
      </c>
      <c r="L51" s="15">
        <v>2.9227994258803425</v>
      </c>
      <c r="M51" s="19" t="str">
        <f t="shared" si="6"/>
        <v>ผ่าน</v>
      </c>
      <c r="N51" s="19" t="str">
        <f t="shared" si="7"/>
        <v>ผ่าน</v>
      </c>
      <c r="O51" s="40" t="str">
        <f t="shared" si="5"/>
        <v>ผ่าน</v>
      </c>
      <c r="P51" s="212" t="str">
        <f t="shared" si="8"/>
        <v>1.0</v>
      </c>
      <c r="Q51" s="212" t="str">
        <f t="shared" si="9"/>
        <v>1.0</v>
      </c>
    </row>
    <row r="52" spans="1:17" x14ac:dyDescent="0.4">
      <c r="A52" s="19">
        <v>12</v>
      </c>
      <c r="B52" s="39" t="s">
        <v>1910</v>
      </c>
      <c r="C52" s="39">
        <v>11433</v>
      </c>
      <c r="D52" s="39" t="s">
        <v>1914</v>
      </c>
      <c r="E52" s="15">
        <v>81702718.25999999</v>
      </c>
      <c r="F52" s="15">
        <v>86751483.989999995</v>
      </c>
      <c r="G52" s="15">
        <v>5048765.7300000042</v>
      </c>
      <c r="H52" s="15">
        <v>6.179434218985806</v>
      </c>
      <c r="I52" s="15">
        <v>80473380.520000011</v>
      </c>
      <c r="J52" s="15">
        <v>83306240.109999999</v>
      </c>
      <c r="K52" s="15">
        <v>2832859.5899999887</v>
      </c>
      <c r="L52" s="15">
        <v>3.5202442990399034</v>
      </c>
      <c r="M52" s="19" t="str">
        <f t="shared" si="6"/>
        <v>ไม่ผ่าน</v>
      </c>
      <c r="N52" s="19" t="str">
        <f t="shared" si="7"/>
        <v>ผ่าน</v>
      </c>
      <c r="O52" s="40" t="str">
        <f t="shared" si="5"/>
        <v>ผ่าน</v>
      </c>
      <c r="P52" s="212" t="str">
        <f t="shared" si="8"/>
        <v>0</v>
      </c>
      <c r="Q52" s="212" t="str">
        <f t="shared" si="9"/>
        <v>1.0</v>
      </c>
    </row>
    <row r="53" spans="1:17" x14ac:dyDescent="0.4">
      <c r="A53" s="19">
        <v>12</v>
      </c>
      <c r="B53" s="39" t="s">
        <v>1910</v>
      </c>
      <c r="C53" s="39">
        <v>11434</v>
      </c>
      <c r="D53" s="39" t="s">
        <v>1915</v>
      </c>
      <c r="E53" s="15">
        <v>201161718.85000002</v>
      </c>
      <c r="F53" s="15">
        <v>216019435.25999999</v>
      </c>
      <c r="G53" s="15">
        <v>14857716.409999967</v>
      </c>
      <c r="H53" s="15">
        <v>7.3859561823882105</v>
      </c>
      <c r="I53" s="15">
        <v>189151228.16</v>
      </c>
      <c r="J53" s="15">
        <v>210834246.94999999</v>
      </c>
      <c r="K53" s="15">
        <v>21683018.789999992</v>
      </c>
      <c r="L53" s="15">
        <v>11.463324346833568</v>
      </c>
      <c r="M53" s="19" t="str">
        <f t="shared" si="6"/>
        <v>ไม่ผ่าน</v>
      </c>
      <c r="N53" s="19" t="str">
        <f t="shared" si="7"/>
        <v>ไม่ผ่าน</v>
      </c>
      <c r="O53" s="40" t="str">
        <f t="shared" si="5"/>
        <v>ไม่ผ่าน</v>
      </c>
      <c r="P53" s="212" t="str">
        <f t="shared" si="8"/>
        <v>0</v>
      </c>
      <c r="Q53" s="212" t="str">
        <f t="shared" si="9"/>
        <v>0</v>
      </c>
    </row>
    <row r="54" spans="1:17" x14ac:dyDescent="0.4">
      <c r="A54" s="19">
        <v>12</v>
      </c>
      <c r="B54" s="39" t="s">
        <v>1910</v>
      </c>
      <c r="C54" s="39">
        <v>11461</v>
      </c>
      <c r="D54" s="39" t="s">
        <v>1916</v>
      </c>
      <c r="E54" s="15">
        <v>184672574.51999998</v>
      </c>
      <c r="F54" s="15">
        <v>190555967.89000002</v>
      </c>
      <c r="G54" s="15">
        <v>5883393.3700000346</v>
      </c>
      <c r="H54" s="15">
        <v>3.1858511667431513</v>
      </c>
      <c r="I54" s="15">
        <v>174144197.72000003</v>
      </c>
      <c r="J54" s="15">
        <v>168996922.25999999</v>
      </c>
      <c r="K54" s="15">
        <v>-5147275.4600000381</v>
      </c>
      <c r="L54" s="15">
        <v>-2.9557547867751244</v>
      </c>
      <c r="M54" s="19" t="str">
        <f t="shared" si="6"/>
        <v>ผ่าน</v>
      </c>
      <c r="N54" s="19" t="str">
        <f t="shared" si="7"/>
        <v>ผ่าน</v>
      </c>
      <c r="O54" s="40" t="str">
        <f t="shared" si="5"/>
        <v>ผ่าน</v>
      </c>
      <c r="P54" s="212" t="str">
        <f t="shared" si="8"/>
        <v>1.0</v>
      </c>
      <c r="Q54" s="212" t="str">
        <f t="shared" si="9"/>
        <v>1.0</v>
      </c>
    </row>
    <row r="55" spans="1:17" x14ac:dyDescent="0.4">
      <c r="A55" s="19">
        <v>12</v>
      </c>
      <c r="B55" s="39" t="s">
        <v>1910</v>
      </c>
      <c r="C55" s="39">
        <v>13806</v>
      </c>
      <c r="D55" s="39" t="s">
        <v>1917</v>
      </c>
      <c r="E55" s="15">
        <v>74306312.74000001</v>
      </c>
      <c r="F55" s="15">
        <v>76126768</v>
      </c>
      <c r="G55" s="15">
        <v>1820455.2599999905</v>
      </c>
      <c r="H55" s="15">
        <v>2.44993351556794</v>
      </c>
      <c r="I55" s="15">
        <v>73576094.689999998</v>
      </c>
      <c r="J55" s="15">
        <v>78445751.900000006</v>
      </c>
      <c r="K55" s="15">
        <v>4869657.2100000083</v>
      </c>
      <c r="L55" s="15">
        <v>6.618531780624477</v>
      </c>
      <c r="M55" s="19" t="str">
        <f t="shared" si="6"/>
        <v>ผ่าน</v>
      </c>
      <c r="N55" s="19" t="str">
        <f t="shared" si="7"/>
        <v>ไม่ผ่าน</v>
      </c>
      <c r="O55" s="40" t="str">
        <f t="shared" si="5"/>
        <v>ผ่าน</v>
      </c>
      <c r="P55" s="212" t="str">
        <f t="shared" si="8"/>
        <v>1.0</v>
      </c>
      <c r="Q55" s="212" t="str">
        <f t="shared" si="9"/>
        <v>0</v>
      </c>
    </row>
    <row r="56" spans="1:17" x14ac:dyDescent="0.4">
      <c r="A56" s="19">
        <v>12</v>
      </c>
      <c r="B56" s="39" t="s">
        <v>1910</v>
      </c>
      <c r="C56" s="39">
        <v>24689</v>
      </c>
      <c r="D56" s="39" t="s">
        <v>1918</v>
      </c>
      <c r="E56" s="15">
        <v>85502444.370000005</v>
      </c>
      <c r="F56" s="15">
        <v>88744146.950000018</v>
      </c>
      <c r="G56" s="15">
        <v>3241702.5800000131</v>
      </c>
      <c r="H56" s="15">
        <v>3.7913566142881177</v>
      </c>
      <c r="I56" s="15">
        <v>75762134.279999986</v>
      </c>
      <c r="J56" s="15">
        <v>78035038.019999996</v>
      </c>
      <c r="K56" s="15">
        <v>2272903.7400000095</v>
      </c>
      <c r="L56" s="15">
        <v>3.000052416158002</v>
      </c>
      <c r="M56" s="19" t="str">
        <f t="shared" si="6"/>
        <v>ผ่าน</v>
      </c>
      <c r="N56" s="19" t="str">
        <f t="shared" si="7"/>
        <v>ผ่าน</v>
      </c>
      <c r="O56" s="40" t="str">
        <f t="shared" si="5"/>
        <v>ผ่าน</v>
      </c>
      <c r="P56" s="212" t="str">
        <f t="shared" si="8"/>
        <v>1.0</v>
      </c>
      <c r="Q56" s="212" t="str">
        <f t="shared" si="9"/>
        <v>1.0</v>
      </c>
    </row>
    <row r="57" spans="1:17" x14ac:dyDescent="0.4">
      <c r="A57" s="19">
        <v>12</v>
      </c>
      <c r="B57" s="39" t="s">
        <v>1919</v>
      </c>
      <c r="C57" s="39">
        <v>10682</v>
      </c>
      <c r="D57" s="39" t="s">
        <v>1920</v>
      </c>
      <c r="E57" s="15">
        <v>2535000000</v>
      </c>
      <c r="F57" s="15">
        <v>2432037536.0799999</v>
      </c>
      <c r="G57" s="15">
        <v>-102962463.92000008</v>
      </c>
      <c r="H57" s="15">
        <v>-4.0616356575936914</v>
      </c>
      <c r="I57" s="15">
        <v>2385500000</v>
      </c>
      <c r="J57" s="15">
        <v>2453548085.75</v>
      </c>
      <c r="K57" s="15">
        <v>68048085.75</v>
      </c>
      <c r="L57" s="15">
        <v>2.8525711905260951</v>
      </c>
      <c r="M57" s="19" t="str">
        <f t="shared" si="6"/>
        <v>ผ่าน</v>
      </c>
      <c r="N57" s="19" t="str">
        <f t="shared" si="7"/>
        <v>ผ่าน</v>
      </c>
      <c r="O57" s="40" t="str">
        <f t="shared" si="5"/>
        <v>ผ่าน</v>
      </c>
      <c r="P57" s="212" t="str">
        <f t="shared" si="8"/>
        <v>1.0</v>
      </c>
      <c r="Q57" s="212" t="str">
        <f t="shared" si="9"/>
        <v>1.0</v>
      </c>
    </row>
    <row r="58" spans="1:17" x14ac:dyDescent="0.4">
      <c r="A58" s="19">
        <v>12</v>
      </c>
      <c r="B58" s="39" t="s">
        <v>1919</v>
      </c>
      <c r="C58" s="39">
        <v>10745</v>
      </c>
      <c r="D58" s="39" t="s">
        <v>1921</v>
      </c>
      <c r="E58" s="15">
        <v>1289187468.0999999</v>
      </c>
      <c r="F58" s="15">
        <v>1324235389.7400002</v>
      </c>
      <c r="G58" s="15">
        <v>35047921.640000343</v>
      </c>
      <c r="H58" s="15">
        <v>2.718605517602017</v>
      </c>
      <c r="I58" s="15">
        <v>1235090494.72</v>
      </c>
      <c r="J58" s="15">
        <v>1320409477.9400001</v>
      </c>
      <c r="K58" s="15">
        <v>85318983.220000029</v>
      </c>
      <c r="L58" s="15">
        <v>6.9079135160328624</v>
      </c>
      <c r="M58" s="19" t="str">
        <f t="shared" si="6"/>
        <v>ผ่าน</v>
      </c>
      <c r="N58" s="19" t="str">
        <f t="shared" si="7"/>
        <v>ไม่ผ่าน</v>
      </c>
      <c r="O58" s="40" t="str">
        <f t="shared" si="5"/>
        <v>ผ่าน</v>
      </c>
      <c r="P58" s="212" t="str">
        <f t="shared" si="8"/>
        <v>1.0</v>
      </c>
      <c r="Q58" s="212" t="str">
        <f t="shared" si="9"/>
        <v>0</v>
      </c>
    </row>
    <row r="59" spans="1:17" x14ac:dyDescent="0.4">
      <c r="A59" s="19">
        <v>12</v>
      </c>
      <c r="B59" s="39" t="s">
        <v>1919</v>
      </c>
      <c r="C59" s="39">
        <v>11386</v>
      </c>
      <c r="D59" s="39" t="s">
        <v>1922</v>
      </c>
      <c r="E59" s="15">
        <v>119197608.31</v>
      </c>
      <c r="F59" s="15">
        <v>123457674.68999998</v>
      </c>
      <c r="G59" s="15">
        <v>4260066.3799999803</v>
      </c>
      <c r="H59" s="15">
        <v>3.5739529009011042</v>
      </c>
      <c r="I59" s="15">
        <v>100049125.18999998</v>
      </c>
      <c r="J59" s="15">
        <v>113027990.19</v>
      </c>
      <c r="K59" s="15">
        <v>12978865.000000015</v>
      </c>
      <c r="L59" s="15">
        <v>12.972492238540099</v>
      </c>
      <c r="M59" s="19" t="str">
        <f t="shared" si="6"/>
        <v>ผ่าน</v>
      </c>
      <c r="N59" s="19" t="str">
        <f t="shared" si="7"/>
        <v>ไม่ผ่าน</v>
      </c>
      <c r="O59" s="40" t="str">
        <f t="shared" si="5"/>
        <v>ผ่าน</v>
      </c>
      <c r="P59" s="212" t="str">
        <f t="shared" si="8"/>
        <v>1.0</v>
      </c>
      <c r="Q59" s="212" t="str">
        <f t="shared" si="9"/>
        <v>0</v>
      </c>
    </row>
    <row r="60" spans="1:17" x14ac:dyDescent="0.4">
      <c r="A60" s="19">
        <v>12</v>
      </c>
      <c r="B60" s="39" t="s">
        <v>1919</v>
      </c>
      <c r="C60" s="39">
        <v>11387</v>
      </c>
      <c r="D60" s="39" t="s">
        <v>1923</v>
      </c>
      <c r="E60" s="15">
        <v>226558500.79999998</v>
      </c>
      <c r="F60" s="15">
        <v>240562161.14999995</v>
      </c>
      <c r="G60" s="15">
        <v>14003660.349999964</v>
      </c>
      <c r="H60" s="15">
        <v>6.1810350530002998</v>
      </c>
      <c r="I60" s="15">
        <v>218597050.77000001</v>
      </c>
      <c r="J60" s="15">
        <v>233319176.40000001</v>
      </c>
      <c r="K60" s="15">
        <v>14722125.629999995</v>
      </c>
      <c r="L60" s="15">
        <v>6.7348235386259114</v>
      </c>
      <c r="M60" s="19" t="str">
        <f t="shared" si="6"/>
        <v>ไม่ผ่าน</v>
      </c>
      <c r="N60" s="19" t="str">
        <f t="shared" si="7"/>
        <v>ไม่ผ่าน</v>
      </c>
      <c r="O60" s="40" t="str">
        <f t="shared" si="5"/>
        <v>ไม่ผ่าน</v>
      </c>
      <c r="P60" s="212" t="str">
        <f t="shared" si="8"/>
        <v>0</v>
      </c>
      <c r="Q60" s="212" t="str">
        <f t="shared" si="9"/>
        <v>0</v>
      </c>
    </row>
    <row r="61" spans="1:17" x14ac:dyDescent="0.4">
      <c r="A61" s="19">
        <v>12</v>
      </c>
      <c r="B61" s="39" t="s">
        <v>1919</v>
      </c>
      <c r="C61" s="39">
        <v>11388</v>
      </c>
      <c r="D61" s="39" t="s">
        <v>1924</v>
      </c>
      <c r="E61" s="15">
        <v>336377136.14999998</v>
      </c>
      <c r="F61" s="15">
        <v>292358791.02000004</v>
      </c>
      <c r="G61" s="15">
        <v>-44018345.129999936</v>
      </c>
      <c r="H61" s="15">
        <v>-13.086009838186779</v>
      </c>
      <c r="I61" s="15">
        <v>324259281.56</v>
      </c>
      <c r="J61" s="15">
        <v>296151903.57999998</v>
      </c>
      <c r="K61" s="15">
        <v>-28107377.980000019</v>
      </c>
      <c r="L61" s="15">
        <v>-8.6681799345191948</v>
      </c>
      <c r="M61" s="19" t="str">
        <f t="shared" si="6"/>
        <v>ไม่ผ่าน</v>
      </c>
      <c r="N61" s="19" t="str">
        <f t="shared" si="7"/>
        <v>ไม่ผ่าน</v>
      </c>
      <c r="O61" s="40" t="str">
        <f t="shared" si="5"/>
        <v>ไม่ผ่าน</v>
      </c>
      <c r="P61" s="212" t="str">
        <f t="shared" si="8"/>
        <v>0</v>
      </c>
      <c r="Q61" s="212" t="str">
        <f t="shared" si="9"/>
        <v>0</v>
      </c>
    </row>
    <row r="62" spans="1:17" x14ac:dyDescent="0.4">
      <c r="A62" s="19">
        <v>12</v>
      </c>
      <c r="B62" s="39" t="s">
        <v>1919</v>
      </c>
      <c r="C62" s="39">
        <v>11390</v>
      </c>
      <c r="D62" s="39" t="s">
        <v>1925</v>
      </c>
      <c r="E62" s="15">
        <v>221642111.50999999</v>
      </c>
      <c r="F62" s="15">
        <v>194297248.78</v>
      </c>
      <c r="G62" s="15">
        <v>-27344862.729999989</v>
      </c>
      <c r="H62" s="15">
        <v>-12.337394975939061</v>
      </c>
      <c r="I62" s="15">
        <v>187094173.29000002</v>
      </c>
      <c r="J62" s="15">
        <v>189074126.65000001</v>
      </c>
      <c r="K62" s="15">
        <v>1979953.3599999845</v>
      </c>
      <c r="L62" s="15">
        <v>1.058265645147064</v>
      </c>
      <c r="M62" s="19" t="str">
        <f t="shared" si="6"/>
        <v>ไม่ผ่าน</v>
      </c>
      <c r="N62" s="19" t="str">
        <f t="shared" si="7"/>
        <v>ผ่าน</v>
      </c>
      <c r="O62" s="40" t="str">
        <f t="shared" si="5"/>
        <v>ผ่าน</v>
      </c>
      <c r="P62" s="212" t="str">
        <f t="shared" si="8"/>
        <v>0</v>
      </c>
      <c r="Q62" s="212" t="str">
        <f t="shared" si="9"/>
        <v>1.0</v>
      </c>
    </row>
    <row r="63" spans="1:17" x14ac:dyDescent="0.4">
      <c r="A63" s="19">
        <v>12</v>
      </c>
      <c r="B63" s="39" t="s">
        <v>1919</v>
      </c>
      <c r="C63" s="39">
        <v>11391</v>
      </c>
      <c r="D63" s="39" t="s">
        <v>1926</v>
      </c>
      <c r="E63" s="15">
        <v>198888780</v>
      </c>
      <c r="F63" s="15">
        <v>161790387.28000003</v>
      </c>
      <c r="G63" s="15">
        <v>-37098392.719999969</v>
      </c>
      <c r="H63" s="15">
        <v>-18.652833367473001</v>
      </c>
      <c r="I63" s="15">
        <v>158998439</v>
      </c>
      <c r="J63" s="15">
        <v>154780816.58000001</v>
      </c>
      <c r="K63" s="15">
        <v>-4217622.4199999869</v>
      </c>
      <c r="L63" s="15">
        <v>-2.6526187593577486</v>
      </c>
      <c r="M63" s="19" t="str">
        <f t="shared" si="6"/>
        <v>ไม่ผ่าน</v>
      </c>
      <c r="N63" s="19" t="str">
        <f t="shared" si="7"/>
        <v>ผ่าน</v>
      </c>
      <c r="O63" s="40" t="str">
        <f t="shared" si="5"/>
        <v>ผ่าน</v>
      </c>
      <c r="P63" s="212" t="str">
        <f t="shared" si="8"/>
        <v>0</v>
      </c>
      <c r="Q63" s="212" t="str">
        <f t="shared" si="9"/>
        <v>1.0</v>
      </c>
    </row>
    <row r="64" spans="1:17" x14ac:dyDescent="0.4">
      <c r="A64" s="19">
        <v>12</v>
      </c>
      <c r="B64" s="39" t="s">
        <v>1919</v>
      </c>
      <c r="C64" s="39">
        <v>11392</v>
      </c>
      <c r="D64" s="39" t="s">
        <v>1927</v>
      </c>
      <c r="E64" s="15">
        <v>168908500</v>
      </c>
      <c r="F64" s="15">
        <v>167081507</v>
      </c>
      <c r="G64" s="15">
        <v>-1826993</v>
      </c>
      <c r="H64" s="15">
        <v>-1.0816465719605586</v>
      </c>
      <c r="I64" s="15">
        <v>162864995</v>
      </c>
      <c r="J64" s="15">
        <v>167255991.00999999</v>
      </c>
      <c r="K64" s="15">
        <v>4390996.0099999905</v>
      </c>
      <c r="L64" s="15">
        <v>2.6960956281612205</v>
      </c>
      <c r="M64" s="19" t="str">
        <f t="shared" si="6"/>
        <v>ผ่าน</v>
      </c>
      <c r="N64" s="19" t="str">
        <f t="shared" si="7"/>
        <v>ผ่าน</v>
      </c>
      <c r="O64" s="40" t="str">
        <f t="shared" si="5"/>
        <v>ผ่าน</v>
      </c>
      <c r="P64" s="212" t="str">
        <f t="shared" si="8"/>
        <v>1.0</v>
      </c>
      <c r="Q64" s="212" t="str">
        <f t="shared" si="9"/>
        <v>1.0</v>
      </c>
    </row>
    <row r="65" spans="1:17" x14ac:dyDescent="0.4">
      <c r="A65" s="19">
        <v>12</v>
      </c>
      <c r="B65" s="39" t="s">
        <v>1919</v>
      </c>
      <c r="C65" s="39">
        <v>11393</v>
      </c>
      <c r="D65" s="39" t="s">
        <v>1928</v>
      </c>
      <c r="E65" s="15">
        <v>60735962.75</v>
      </c>
      <c r="F65" s="15">
        <v>61834669.120000005</v>
      </c>
      <c r="G65" s="15">
        <v>1098706.3700000048</v>
      </c>
      <c r="H65" s="15">
        <v>1.8089881517519941</v>
      </c>
      <c r="I65" s="15">
        <v>52267219</v>
      </c>
      <c r="J65" s="15">
        <v>54606320.229999997</v>
      </c>
      <c r="K65" s="15">
        <v>2339101.2299999967</v>
      </c>
      <c r="L65" s="15">
        <v>4.4752739379533404</v>
      </c>
      <c r="M65" s="19" t="str">
        <f t="shared" si="6"/>
        <v>ผ่าน</v>
      </c>
      <c r="N65" s="19" t="str">
        <f t="shared" si="7"/>
        <v>ผ่าน</v>
      </c>
      <c r="O65" s="40" t="str">
        <f t="shared" si="5"/>
        <v>ผ่าน</v>
      </c>
      <c r="P65" s="212" t="str">
        <f t="shared" si="8"/>
        <v>1.0</v>
      </c>
      <c r="Q65" s="212" t="str">
        <f t="shared" si="9"/>
        <v>1.0</v>
      </c>
    </row>
    <row r="66" spans="1:17" x14ac:dyDescent="0.4">
      <c r="A66" s="19">
        <v>12</v>
      </c>
      <c r="B66" s="39" t="s">
        <v>1919</v>
      </c>
      <c r="C66" s="39">
        <v>11394</v>
      </c>
      <c r="D66" s="39" t="s">
        <v>1929</v>
      </c>
      <c r="E66" s="15">
        <v>255618416.34999999</v>
      </c>
      <c r="F66" s="15">
        <v>223473047.93000001</v>
      </c>
      <c r="G66" s="15">
        <v>-32145368.419999987</v>
      </c>
      <c r="H66" s="15">
        <v>-12.575529134014207</v>
      </c>
      <c r="I66" s="15">
        <v>146755655.94999999</v>
      </c>
      <c r="J66" s="15">
        <v>142028262.66999999</v>
      </c>
      <c r="K66" s="15">
        <v>-4727393.2800000012</v>
      </c>
      <c r="L66" s="15">
        <v>-3.2212682021677144</v>
      </c>
      <c r="M66" s="19" t="str">
        <f t="shared" si="6"/>
        <v>ไม่ผ่าน</v>
      </c>
      <c r="N66" s="19" t="str">
        <f t="shared" si="7"/>
        <v>ผ่าน</v>
      </c>
      <c r="O66" s="40" t="str">
        <f t="shared" si="5"/>
        <v>ผ่าน</v>
      </c>
      <c r="P66" s="212" t="str">
        <f t="shared" si="8"/>
        <v>0</v>
      </c>
      <c r="Q66" s="212" t="str">
        <f t="shared" si="9"/>
        <v>1.0</v>
      </c>
    </row>
    <row r="67" spans="1:17" x14ac:dyDescent="0.4">
      <c r="A67" s="19">
        <v>12</v>
      </c>
      <c r="B67" s="39" t="s">
        <v>1919</v>
      </c>
      <c r="C67" s="39">
        <v>11395</v>
      </c>
      <c r="D67" s="39" t="s">
        <v>1930</v>
      </c>
      <c r="E67" s="15">
        <v>188731676.25999999</v>
      </c>
      <c r="F67" s="15">
        <v>173423633.75</v>
      </c>
      <c r="G67" s="15">
        <v>-15308042.50999999</v>
      </c>
      <c r="H67" s="15">
        <v>-8.111008609339839</v>
      </c>
      <c r="I67" s="15">
        <v>138839646.19999999</v>
      </c>
      <c r="J67" s="15">
        <v>146078227.30000001</v>
      </c>
      <c r="K67" s="15">
        <v>7238581.1000000238</v>
      </c>
      <c r="L67" s="15">
        <v>5.213626869642674</v>
      </c>
      <c r="M67" s="19" t="str">
        <f t="shared" si="6"/>
        <v>ไม่ผ่าน</v>
      </c>
      <c r="N67" s="19" t="str">
        <f t="shared" si="7"/>
        <v>ไม่ผ่าน</v>
      </c>
      <c r="O67" s="40" t="str">
        <f t="shared" si="5"/>
        <v>ไม่ผ่าน</v>
      </c>
      <c r="P67" s="212" t="str">
        <f t="shared" si="8"/>
        <v>0</v>
      </c>
      <c r="Q67" s="212" t="str">
        <f t="shared" si="9"/>
        <v>0</v>
      </c>
    </row>
    <row r="68" spans="1:17" x14ac:dyDescent="0.4">
      <c r="A68" s="19">
        <v>12</v>
      </c>
      <c r="B68" s="39" t="s">
        <v>1919</v>
      </c>
      <c r="C68" s="39">
        <v>11396</v>
      </c>
      <c r="D68" s="39" t="s">
        <v>1931</v>
      </c>
      <c r="E68" s="15">
        <v>87266088.25</v>
      </c>
      <c r="F68" s="15">
        <v>83464811.340000004</v>
      </c>
      <c r="G68" s="15">
        <v>-3801276.9099999964</v>
      </c>
      <c r="H68" s="15">
        <v>-4.3559611599755605</v>
      </c>
      <c r="I68" s="15">
        <v>82112384.650000006</v>
      </c>
      <c r="J68" s="15">
        <v>81858675.980000004</v>
      </c>
      <c r="K68" s="15">
        <v>-253708.67000000179</v>
      </c>
      <c r="L68" s="15">
        <v>-0.30897734986192704</v>
      </c>
      <c r="M68" s="19" t="str">
        <f t="shared" si="6"/>
        <v>ผ่าน</v>
      </c>
      <c r="N68" s="19" t="str">
        <f t="shared" si="7"/>
        <v>ผ่าน</v>
      </c>
      <c r="O68" s="40" t="str">
        <f t="shared" si="5"/>
        <v>ผ่าน</v>
      </c>
      <c r="P68" s="212" t="str">
        <f t="shared" si="8"/>
        <v>1.0</v>
      </c>
      <c r="Q68" s="212" t="str">
        <f t="shared" si="9"/>
        <v>1.0</v>
      </c>
    </row>
    <row r="69" spans="1:17" x14ac:dyDescent="0.4">
      <c r="A69" s="19">
        <v>12</v>
      </c>
      <c r="B69" s="39" t="s">
        <v>1919</v>
      </c>
      <c r="C69" s="39">
        <v>11397</v>
      </c>
      <c r="D69" s="39" t="s">
        <v>1932</v>
      </c>
      <c r="E69" s="15">
        <v>85157200</v>
      </c>
      <c r="F69" s="15">
        <v>85533239.100000009</v>
      </c>
      <c r="G69" s="15">
        <v>376039.10000000894</v>
      </c>
      <c r="H69" s="15">
        <v>0.44158227372436964</v>
      </c>
      <c r="I69" s="15">
        <v>79075457</v>
      </c>
      <c r="J69" s="15">
        <v>85023496.099999994</v>
      </c>
      <c r="K69" s="15">
        <v>5948039.099999994</v>
      </c>
      <c r="L69" s="15">
        <v>7.5219787854023963</v>
      </c>
      <c r="M69" s="19" t="str">
        <f t="shared" si="6"/>
        <v>ผ่าน</v>
      </c>
      <c r="N69" s="19" t="str">
        <f t="shared" si="7"/>
        <v>ไม่ผ่าน</v>
      </c>
      <c r="O69" s="40" t="str">
        <f t="shared" si="5"/>
        <v>ผ่าน</v>
      </c>
      <c r="P69" s="212" t="str">
        <f t="shared" si="8"/>
        <v>1.0</v>
      </c>
      <c r="Q69" s="212" t="str">
        <f t="shared" si="9"/>
        <v>0</v>
      </c>
    </row>
    <row r="70" spans="1:17" x14ac:dyDescent="0.4">
      <c r="A70" s="19">
        <v>12</v>
      </c>
      <c r="B70" s="39" t="s">
        <v>1919</v>
      </c>
      <c r="C70" s="39">
        <v>11398</v>
      </c>
      <c r="D70" s="39" t="s">
        <v>1933</v>
      </c>
      <c r="E70" s="15">
        <v>76111804.439999998</v>
      </c>
      <c r="F70" s="15">
        <v>90317374.719999999</v>
      </c>
      <c r="G70" s="15">
        <v>14205570.280000001</v>
      </c>
      <c r="H70" s="15">
        <v>18.664082903458755</v>
      </c>
      <c r="I70" s="15">
        <v>71461800</v>
      </c>
      <c r="J70" s="15">
        <v>85993889.689999998</v>
      </c>
      <c r="K70" s="15">
        <v>14532089.689999998</v>
      </c>
      <c r="L70" s="15">
        <v>20.335465507445932</v>
      </c>
      <c r="M70" s="19" t="str">
        <f t="shared" si="6"/>
        <v>ไม่ผ่าน</v>
      </c>
      <c r="N70" s="19" t="str">
        <f t="shared" si="7"/>
        <v>ไม่ผ่าน</v>
      </c>
      <c r="O70" s="40" t="str">
        <f t="shared" si="5"/>
        <v>ไม่ผ่าน</v>
      </c>
      <c r="P70" s="212" t="str">
        <f t="shared" si="8"/>
        <v>0</v>
      </c>
      <c r="Q70" s="212" t="str">
        <f t="shared" si="9"/>
        <v>0</v>
      </c>
    </row>
    <row r="71" spans="1:17" x14ac:dyDescent="0.4">
      <c r="A71" s="19">
        <v>12</v>
      </c>
      <c r="B71" s="39" t="s">
        <v>1919</v>
      </c>
      <c r="C71" s="39">
        <v>11399</v>
      </c>
      <c r="D71" s="39" t="s">
        <v>1934</v>
      </c>
      <c r="E71" s="15">
        <v>88021541.039999992</v>
      </c>
      <c r="F71" s="15">
        <v>88857748.449999988</v>
      </c>
      <c r="G71" s="15">
        <v>836207.40999999642</v>
      </c>
      <c r="H71" s="15">
        <v>0.9500031470932726</v>
      </c>
      <c r="I71" s="15">
        <v>84024242.109999999</v>
      </c>
      <c r="J71" s="15">
        <v>85300257.730000004</v>
      </c>
      <c r="K71" s="15">
        <v>1276015.6200000048</v>
      </c>
      <c r="L71" s="15">
        <v>1.518627943504107</v>
      </c>
      <c r="M71" s="19" t="str">
        <f t="shared" si="6"/>
        <v>ผ่าน</v>
      </c>
      <c r="N71" s="19" t="str">
        <f t="shared" si="7"/>
        <v>ผ่าน</v>
      </c>
      <c r="O71" s="40" t="str">
        <f t="shared" si="5"/>
        <v>ผ่าน</v>
      </c>
      <c r="P71" s="212" t="str">
        <f t="shared" si="8"/>
        <v>1.0</v>
      </c>
      <c r="Q71" s="212" t="str">
        <f t="shared" si="9"/>
        <v>1.0</v>
      </c>
    </row>
    <row r="72" spans="1:17" x14ac:dyDescent="0.4">
      <c r="A72" s="19">
        <v>12</v>
      </c>
      <c r="B72" s="39" t="s">
        <v>1919</v>
      </c>
      <c r="C72" s="39">
        <v>11400</v>
      </c>
      <c r="D72" s="39" t="s">
        <v>1935</v>
      </c>
      <c r="E72" s="15">
        <v>104647815.59</v>
      </c>
      <c r="F72" s="15">
        <v>114193194.22</v>
      </c>
      <c r="G72" s="15">
        <v>9545378.6299999952</v>
      </c>
      <c r="H72" s="15">
        <v>9.1214313229411914</v>
      </c>
      <c r="I72" s="15">
        <v>102131794.94</v>
      </c>
      <c r="J72" s="15">
        <v>108145825.13</v>
      </c>
      <c r="K72" s="15">
        <v>6014030.1899999976</v>
      </c>
      <c r="L72" s="15">
        <v>5.8884994565434763</v>
      </c>
      <c r="M72" s="19" t="str">
        <f t="shared" si="6"/>
        <v>ไม่ผ่าน</v>
      </c>
      <c r="N72" s="19" t="str">
        <f t="shared" si="7"/>
        <v>ไม่ผ่าน</v>
      </c>
      <c r="O72" s="40" t="str">
        <f t="shared" si="5"/>
        <v>ไม่ผ่าน</v>
      </c>
      <c r="P72" s="212" t="str">
        <f t="shared" si="8"/>
        <v>0</v>
      </c>
      <c r="Q72" s="212" t="str">
        <f t="shared" si="9"/>
        <v>0</v>
      </c>
    </row>
    <row r="73" spans="1:17" x14ac:dyDescent="0.4">
      <c r="A73" s="19">
        <v>12</v>
      </c>
      <c r="B73" s="39" t="s">
        <v>1919</v>
      </c>
      <c r="C73" s="39">
        <v>11401</v>
      </c>
      <c r="D73" s="39" t="s">
        <v>1936</v>
      </c>
      <c r="E73" s="15">
        <v>74986474.450000003</v>
      </c>
      <c r="F73" s="15">
        <v>77683454.379999995</v>
      </c>
      <c r="G73" s="15">
        <v>2696979.9299999923</v>
      </c>
      <c r="H73" s="15">
        <v>3.5966218571834614</v>
      </c>
      <c r="I73" s="15">
        <v>72076191.379999995</v>
      </c>
      <c r="J73" s="15">
        <v>78710276.129999995</v>
      </c>
      <c r="K73" s="15">
        <v>6634084.75</v>
      </c>
      <c r="L73" s="15">
        <v>9.2042665171135187</v>
      </c>
      <c r="M73" s="19" t="str">
        <f t="shared" si="6"/>
        <v>ผ่าน</v>
      </c>
      <c r="N73" s="19" t="str">
        <f t="shared" si="7"/>
        <v>ไม่ผ่าน</v>
      </c>
      <c r="O73" s="40" t="str">
        <f t="shared" si="5"/>
        <v>ผ่าน</v>
      </c>
      <c r="P73" s="212" t="str">
        <f t="shared" si="8"/>
        <v>1.0</v>
      </c>
      <c r="Q73" s="212" t="str">
        <f t="shared" si="9"/>
        <v>0</v>
      </c>
    </row>
    <row r="74" spans="1:17" x14ac:dyDescent="0.4">
      <c r="A74" s="19">
        <v>12</v>
      </c>
      <c r="B74" s="39" t="s">
        <v>1937</v>
      </c>
      <c r="C74" s="39">
        <v>10746</v>
      </c>
      <c r="D74" s="39" t="s">
        <v>1938</v>
      </c>
      <c r="E74" s="15">
        <v>576259370</v>
      </c>
      <c r="F74" s="15">
        <v>537873305.03999996</v>
      </c>
      <c r="G74" s="15">
        <v>-38386064.960000038</v>
      </c>
      <c r="H74" s="15">
        <v>-6.6612478613579924</v>
      </c>
      <c r="I74" s="15">
        <v>518187870</v>
      </c>
      <c r="J74" s="15">
        <v>546361202.07000005</v>
      </c>
      <c r="K74" s="15">
        <v>28173332.070000052</v>
      </c>
      <c r="L74" s="15">
        <v>5.4368953233119974</v>
      </c>
      <c r="M74" s="19" t="str">
        <f t="shared" si="6"/>
        <v>ไม่ผ่าน</v>
      </c>
      <c r="N74" s="19" t="str">
        <f t="shared" si="7"/>
        <v>ไม่ผ่าน</v>
      </c>
      <c r="O74" s="40" t="str">
        <f t="shared" si="5"/>
        <v>ไม่ผ่าน</v>
      </c>
      <c r="P74" s="212" t="str">
        <f t="shared" si="8"/>
        <v>0</v>
      </c>
      <c r="Q74" s="212" t="str">
        <f t="shared" si="9"/>
        <v>0</v>
      </c>
    </row>
    <row r="75" spans="1:17" x14ac:dyDescent="0.4">
      <c r="A75" s="19">
        <v>12</v>
      </c>
      <c r="B75" s="39" t="s">
        <v>1937</v>
      </c>
      <c r="C75" s="39">
        <v>11402</v>
      </c>
      <c r="D75" s="39" t="s">
        <v>1939</v>
      </c>
      <c r="E75" s="15">
        <v>93389628.739999995</v>
      </c>
      <c r="F75" s="15">
        <v>98113219.420000017</v>
      </c>
      <c r="G75" s="15">
        <v>4723590.6800000221</v>
      </c>
      <c r="H75" s="15">
        <v>5.057939242001555</v>
      </c>
      <c r="I75" s="15">
        <v>85216300</v>
      </c>
      <c r="J75" s="15">
        <v>88212706.739999995</v>
      </c>
      <c r="K75" s="15">
        <v>2996406.7399999946</v>
      </c>
      <c r="L75" s="15">
        <v>3.5162366120096675</v>
      </c>
      <c r="M75" s="19" t="str">
        <f t="shared" si="6"/>
        <v>ไม่ผ่าน</v>
      </c>
      <c r="N75" s="19" t="str">
        <f t="shared" si="7"/>
        <v>ผ่าน</v>
      </c>
      <c r="O75" s="40" t="str">
        <f t="shared" si="5"/>
        <v>ผ่าน</v>
      </c>
      <c r="P75" s="212" t="str">
        <f t="shared" si="8"/>
        <v>0</v>
      </c>
      <c r="Q75" s="212" t="str">
        <f t="shared" si="9"/>
        <v>1.0</v>
      </c>
    </row>
    <row r="76" spans="1:17" x14ac:dyDescent="0.4">
      <c r="A76" s="19">
        <v>12</v>
      </c>
      <c r="B76" s="39" t="s">
        <v>1937</v>
      </c>
      <c r="C76" s="39">
        <v>11403</v>
      </c>
      <c r="D76" s="39" t="s">
        <v>1940</v>
      </c>
      <c r="E76" s="15">
        <v>111568587.24000001</v>
      </c>
      <c r="F76" s="15">
        <v>101787549.33000001</v>
      </c>
      <c r="G76" s="15">
        <v>-9781037.9099999964</v>
      </c>
      <c r="H76" s="15">
        <v>-8.7668385447595423</v>
      </c>
      <c r="I76" s="15">
        <v>106008350</v>
      </c>
      <c r="J76" s="15">
        <v>101859620.94</v>
      </c>
      <c r="K76" s="15">
        <v>-4148729.0600000024</v>
      </c>
      <c r="L76" s="15">
        <v>-3.9135870523406906</v>
      </c>
      <c r="M76" s="19" t="str">
        <f t="shared" si="6"/>
        <v>ไม่ผ่าน</v>
      </c>
      <c r="N76" s="19" t="str">
        <f t="shared" si="7"/>
        <v>ผ่าน</v>
      </c>
      <c r="O76" s="40" t="str">
        <f t="shared" si="5"/>
        <v>ผ่าน</v>
      </c>
      <c r="P76" s="212" t="str">
        <f t="shared" si="8"/>
        <v>0</v>
      </c>
      <c r="Q76" s="212" t="str">
        <f t="shared" si="9"/>
        <v>1.0</v>
      </c>
    </row>
    <row r="77" spans="1:17" x14ac:dyDescent="0.4">
      <c r="A77" s="19">
        <v>12</v>
      </c>
      <c r="B77" s="39" t="s">
        <v>1937</v>
      </c>
      <c r="C77" s="39">
        <v>11404</v>
      </c>
      <c r="D77" s="39" t="s">
        <v>1941</v>
      </c>
      <c r="E77" s="15">
        <v>91336300</v>
      </c>
      <c r="F77" s="15">
        <v>93832975.469999999</v>
      </c>
      <c r="G77" s="15">
        <v>2496675.4699999988</v>
      </c>
      <c r="H77" s="15">
        <v>2.7334974922347399</v>
      </c>
      <c r="I77" s="15">
        <v>87359000</v>
      </c>
      <c r="J77" s="15">
        <v>89891497.629999995</v>
      </c>
      <c r="K77" s="15">
        <v>2532497.6299999952</v>
      </c>
      <c r="L77" s="15">
        <v>2.8989544637644604</v>
      </c>
      <c r="M77" s="19" t="str">
        <f t="shared" si="6"/>
        <v>ผ่าน</v>
      </c>
      <c r="N77" s="19" t="str">
        <f t="shared" si="7"/>
        <v>ผ่าน</v>
      </c>
      <c r="O77" s="40" t="str">
        <f>IF(AND(M77="ไม่ผ่าน",N77="ไม่ผ่าน"),"ไม่ผ่าน","ผ่าน")</f>
        <v>ผ่าน</v>
      </c>
      <c r="P77" s="212" t="str">
        <f t="shared" si="8"/>
        <v>1.0</v>
      </c>
      <c r="Q77" s="212" t="str">
        <f t="shared" si="9"/>
        <v>1.0</v>
      </c>
    </row>
    <row r="78" spans="1:17" x14ac:dyDescent="0.4">
      <c r="A78" s="19">
        <v>12</v>
      </c>
      <c r="B78" s="39" t="s">
        <v>1937</v>
      </c>
      <c r="C78" s="39">
        <v>11405</v>
      </c>
      <c r="D78" s="39" t="s">
        <v>1942</v>
      </c>
      <c r="E78" s="15">
        <v>214818775.94</v>
      </c>
      <c r="F78" s="15">
        <v>187623545.85000002</v>
      </c>
      <c r="G78" s="15">
        <v>-27195230.089999974</v>
      </c>
      <c r="H78" s="15">
        <v>-12.659615050406833</v>
      </c>
      <c r="I78" s="15">
        <v>189342022</v>
      </c>
      <c r="J78" s="15">
        <v>182948480.27000001</v>
      </c>
      <c r="K78" s="15">
        <v>-6393541.7299999893</v>
      </c>
      <c r="L78" s="15">
        <v>-3.3767156717065108</v>
      </c>
      <c r="M78" s="19" t="str">
        <f t="shared" si="6"/>
        <v>ไม่ผ่าน</v>
      </c>
      <c r="N78" s="19" t="str">
        <f t="shared" si="7"/>
        <v>ผ่าน</v>
      </c>
      <c r="O78" s="40" t="str">
        <f>IF(AND(M78="ไม่ผ่าน",N78="ไม่ผ่าน"),"ไม่ผ่าน","ผ่าน")</f>
        <v>ผ่าน</v>
      </c>
      <c r="P78" s="212" t="str">
        <f t="shared" si="8"/>
        <v>0</v>
      </c>
      <c r="Q78" s="212" t="str">
        <f t="shared" si="9"/>
        <v>1.0</v>
      </c>
    </row>
    <row r="79" spans="1:17" x14ac:dyDescent="0.4">
      <c r="A79" s="19">
        <v>12</v>
      </c>
      <c r="B79" s="39" t="s">
        <v>1937</v>
      </c>
      <c r="C79" s="39">
        <v>11406</v>
      </c>
      <c r="D79" s="39" t="s">
        <v>1943</v>
      </c>
      <c r="E79" s="15">
        <v>90402300</v>
      </c>
      <c r="F79" s="15">
        <v>89949784.530000001</v>
      </c>
      <c r="G79" s="15">
        <v>-452515.46999999881</v>
      </c>
      <c r="H79" s="15">
        <v>-0.50055747475451273</v>
      </c>
      <c r="I79" s="15">
        <v>85000400</v>
      </c>
      <c r="J79" s="15">
        <v>88299831.269999996</v>
      </c>
      <c r="K79" s="15">
        <v>3299431.2699999958</v>
      </c>
      <c r="L79" s="15">
        <v>3.8816655803972635</v>
      </c>
      <c r="M79" s="19" t="str">
        <f t="shared" si="6"/>
        <v>ผ่าน</v>
      </c>
      <c r="N79" s="19" t="str">
        <f t="shared" si="7"/>
        <v>ผ่าน</v>
      </c>
      <c r="O79" s="40" t="str">
        <f>IF(AND(M79="ไม่ผ่าน",N79="ไม่ผ่าน"),"ไม่ผ่าน","ผ่าน")</f>
        <v>ผ่าน</v>
      </c>
      <c r="P79" s="212" t="str">
        <f t="shared" si="8"/>
        <v>1.0</v>
      </c>
      <c r="Q79" s="212" t="str">
        <f t="shared" si="9"/>
        <v>1.0</v>
      </c>
    </row>
    <row r="80" spans="1:17" x14ac:dyDescent="0.4">
      <c r="A80" s="19">
        <v>12</v>
      </c>
      <c r="B80" s="39" t="s">
        <v>1937</v>
      </c>
      <c r="C80" s="39">
        <v>28786</v>
      </c>
      <c r="D80" s="39" t="s">
        <v>1944</v>
      </c>
      <c r="E80" s="15">
        <v>49033976.010000005</v>
      </c>
      <c r="F80" s="15">
        <v>50348434.830000006</v>
      </c>
      <c r="G80" s="15">
        <v>1314458.8200000003</v>
      </c>
      <c r="H80" s="15">
        <v>2.6807102482000014</v>
      </c>
      <c r="I80" s="15">
        <v>45312751.640000001</v>
      </c>
      <c r="J80" s="15">
        <v>46947595.609999999</v>
      </c>
      <c r="K80" s="15">
        <v>1634843.9699999988</v>
      </c>
      <c r="L80" s="15">
        <v>3.6079114836999526</v>
      </c>
      <c r="M80" s="19" t="str">
        <f t="shared" si="6"/>
        <v>ผ่าน</v>
      </c>
      <c r="N80" s="19" t="str">
        <f t="shared" si="7"/>
        <v>ผ่าน</v>
      </c>
      <c r="O80" s="40" t="str">
        <f>IF(AND(M80="ไม่ผ่าน",N80="ไม่ผ่าน"),"ไม่ผ่าน","ผ่าน")</f>
        <v>ผ่าน</v>
      </c>
      <c r="P80" s="212" t="str">
        <f t="shared" si="8"/>
        <v>1.0</v>
      </c>
      <c r="Q80" s="212" t="str">
        <f t="shared" si="9"/>
        <v>1.0</v>
      </c>
    </row>
    <row r="88" spans="7:7" x14ac:dyDescent="0.4">
      <c r="G88" s="3" t="s">
        <v>4012</v>
      </c>
    </row>
  </sheetData>
  <sheetProtection selectLockedCells="1" selectUnlockedCells="1"/>
  <autoFilter ref="M2:N80"/>
  <mergeCells count="7">
    <mergeCell ref="M1:O1"/>
    <mergeCell ref="A1:A2"/>
    <mergeCell ref="B1:B2"/>
    <mergeCell ref="C1:C2"/>
    <mergeCell ref="D1:D2"/>
    <mergeCell ref="E1:H1"/>
    <mergeCell ref="I1:L1"/>
  </mergeCells>
  <conditionalFormatting sqref="M3:Q80">
    <cfRule type="cellIs" dxfId="13" priority="15" operator="equal">
      <formula>"ไม่ผ่าน"</formula>
    </cfRule>
    <cfRule type="cellIs" dxfId="12" priority="16" operator="equal">
      <formula>"ผ่าน"</formula>
    </cfRule>
  </conditionalFormatting>
  <conditionalFormatting sqref="M81:P1048576 M1:P1 M2:O2 M3:Q80">
    <cfRule type="containsText" dxfId="11" priority="12" operator="containsText" text="ไม่ผ่าน">
      <formula>NOT(ISERROR(SEARCH("ไม่ผ่าน",M1)))</formula>
    </cfRule>
    <cfRule type="containsText" dxfId="10" priority="13" operator="containsText" text="ไม่ผ่าน">
      <formula>NOT(ISERROR(SEARCH("ไม่ผ่าน",M1)))</formula>
    </cfRule>
    <cfRule type="containsText" dxfId="9" priority="14" operator="containsText" text="ผ่าน">
      <formula>NOT(ISERROR(SEARCH("ผ่าน",M1)))</formula>
    </cfRule>
  </conditionalFormatting>
  <conditionalFormatting sqref="M1:O1048576 P3:Q80">
    <cfRule type="containsText" dxfId="8" priority="11" operator="containsText" text="ไม่ผ่าน">
      <formula>NOT(ISERROR(SEARCH("ไม่ผ่าน",M1)))</formula>
    </cfRule>
  </conditionalFormatting>
  <conditionalFormatting sqref="P2:Q2">
    <cfRule type="containsText" dxfId="7" priority="8" operator="containsText" text="ไม่ผ่าน">
      <formula>NOT(ISERROR(SEARCH("ไม่ผ่าน",P2)))</formula>
    </cfRule>
    <cfRule type="containsText" dxfId="6" priority="9" operator="containsText" text="ไม่ผ่าน">
      <formula>NOT(ISERROR(SEARCH("ไม่ผ่าน",P2)))</formula>
    </cfRule>
    <cfRule type="containsText" dxfId="5" priority="10" operator="containsText" text="ผ่าน">
      <formula>NOT(ISERROR(SEARCH("ผ่าน",P2)))</formula>
    </cfRule>
  </conditionalFormatting>
  <conditionalFormatting sqref="P2:Q2">
    <cfRule type="containsText" dxfId="4" priority="7" operator="containsText" text="ไม่ผ่าน">
      <formula>NOT(ISERROR(SEARCH("ไม่ผ่าน",P2)))</formula>
    </cfRule>
  </conditionalFormatting>
  <pageMargins left="0.17" right="0.15748031496062992" top="1.0349212598425197" bottom="0.38" header="0.19685039370078741" footer="0.15748031496062992"/>
  <pageSetup scale="59" orientation="landscape" horizontalDpi="300" verticalDpi="300" r:id="rId1"/>
  <headerFooter>
    <oddHeader>&amp;C&amp;"TH SarabunPSK,ตัวหนา"&amp;18ผลการประเมินการเปรียบเทียบของแผนประมาณการและผลการดำเนินงานไม่เกินร้อยละ 5 
 ไตรมาส 2/2561</oddHeader>
    <oddFooter>&amp;C&amp;"TH SarabunPSK,ธรรมดา"หน้าที่ &amp;P จาก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T80"/>
  <sheetViews>
    <sheetView zoomScale="80" zoomScaleNormal="80" workbookViewId="0">
      <pane xSplit="7" ySplit="2" topLeftCell="H3" activePane="bottomRight" state="frozen"/>
      <selection pane="topRight" activeCell="I1" sqref="I1"/>
      <selection pane="bottomLeft" activeCell="A3" sqref="A3"/>
      <selection pane="bottomRight" activeCell="A3" sqref="A3:XFD820"/>
    </sheetView>
  </sheetViews>
  <sheetFormatPr defaultColWidth="9" defaultRowHeight="20.399999999999999" x14ac:dyDescent="0.35"/>
  <cols>
    <col min="1" max="1" width="3.8984375" style="43" bestFit="1" customWidth="1"/>
    <col min="2" max="2" width="10.69921875" style="42" customWidth="1"/>
    <col min="3" max="3" width="9.09765625" style="43" bestFit="1" customWidth="1"/>
    <col min="4" max="4" width="21.69921875" style="42" customWidth="1"/>
    <col min="5" max="5" width="9" style="43"/>
    <col min="6" max="6" width="6.09765625" style="43" customWidth="1"/>
    <col min="7" max="7" width="26.19921875" style="49" customWidth="1"/>
    <col min="8" max="8" width="16.69921875" style="42" customWidth="1"/>
    <col min="9" max="9" width="9.3984375" style="50" customWidth="1"/>
    <col min="10" max="10" width="12.3984375" style="42" customWidth="1"/>
    <col min="11" max="11" width="12.796875" style="42" bestFit="1" customWidth="1"/>
    <col min="12" max="12" width="24.296875" style="42" bestFit="1" customWidth="1"/>
    <col min="13" max="13" width="12.3984375" style="51" bestFit="1" customWidth="1"/>
    <col min="14" max="14" width="12.19921875" style="42" customWidth="1"/>
    <col min="15" max="15" width="12.09765625" style="42" bestFit="1" customWidth="1"/>
    <col min="16" max="16" width="7.796875" style="43" customWidth="1"/>
    <col min="17" max="17" width="6.3984375" style="43" customWidth="1"/>
    <col min="18" max="18" width="7" style="43" customWidth="1"/>
    <col min="19" max="16384" width="9" style="42"/>
  </cols>
  <sheetData>
    <row r="1" spans="1:20" ht="21" x14ac:dyDescent="0.4">
      <c r="A1" s="41"/>
      <c r="B1" s="41"/>
      <c r="C1" s="41"/>
      <c r="D1" s="41"/>
      <c r="E1" s="41"/>
      <c r="F1" s="41"/>
      <c r="G1" s="41"/>
      <c r="H1" s="322" t="s">
        <v>1962</v>
      </c>
      <c r="I1" s="322"/>
      <c r="J1" s="322"/>
      <c r="K1" s="322"/>
      <c r="L1" s="322" t="s">
        <v>1963</v>
      </c>
      <c r="M1" s="322"/>
      <c r="N1" s="322"/>
      <c r="O1" s="322"/>
      <c r="P1" s="322" t="s">
        <v>1956</v>
      </c>
      <c r="Q1" s="322"/>
      <c r="R1" s="322"/>
      <c r="S1" s="42" t="s">
        <v>939</v>
      </c>
    </row>
    <row r="2" spans="1:20" s="109" customFormat="1" ht="63" x14ac:dyDescent="0.25">
      <c r="A2" s="112" t="s">
        <v>941</v>
      </c>
      <c r="B2" s="112" t="s">
        <v>1</v>
      </c>
      <c r="C2" s="112" t="s">
        <v>2</v>
      </c>
      <c r="D2" s="112" t="s">
        <v>942</v>
      </c>
      <c r="E2" s="112" t="s">
        <v>1964</v>
      </c>
      <c r="F2" s="112" t="s">
        <v>12</v>
      </c>
      <c r="G2" s="112" t="s">
        <v>1965</v>
      </c>
      <c r="H2" s="104" t="s">
        <v>1966</v>
      </c>
      <c r="I2" s="113" t="s">
        <v>1967</v>
      </c>
      <c r="J2" s="104" t="s">
        <v>1968</v>
      </c>
      <c r="K2" s="104" t="s">
        <v>1969</v>
      </c>
      <c r="L2" s="104" t="s">
        <v>1970</v>
      </c>
      <c r="M2" s="114" t="s">
        <v>1971</v>
      </c>
      <c r="N2" s="104" t="s">
        <v>1972</v>
      </c>
      <c r="O2" s="104" t="s">
        <v>1973</v>
      </c>
      <c r="P2" s="115" t="s">
        <v>1974</v>
      </c>
      <c r="Q2" s="115" t="s">
        <v>1975</v>
      </c>
      <c r="R2" s="115" t="s">
        <v>1976</v>
      </c>
      <c r="S2" s="115" t="s">
        <v>1974</v>
      </c>
      <c r="T2" s="115" t="s">
        <v>1975</v>
      </c>
    </row>
    <row r="3" spans="1:20" ht="21" x14ac:dyDescent="0.4">
      <c r="A3" s="4">
        <v>12</v>
      </c>
      <c r="B3" s="44" t="s">
        <v>1860</v>
      </c>
      <c r="C3" s="4">
        <v>10683</v>
      </c>
      <c r="D3" s="44" t="s">
        <v>1861</v>
      </c>
      <c r="E3" s="4" t="s">
        <v>949</v>
      </c>
      <c r="F3" s="4">
        <v>18</v>
      </c>
      <c r="G3" s="32" t="s">
        <v>1979</v>
      </c>
      <c r="H3" s="45">
        <v>526612117.76271999</v>
      </c>
      <c r="I3" s="46">
        <v>636322</v>
      </c>
      <c r="J3" s="45">
        <v>827.58747577911811</v>
      </c>
      <c r="K3" s="45">
        <v>1227.25</v>
      </c>
      <c r="L3" s="45">
        <v>996506930.56728005</v>
      </c>
      <c r="M3" s="47">
        <v>63334.13</v>
      </c>
      <c r="N3" s="45">
        <v>15734.122037632476</v>
      </c>
      <c r="O3" s="45">
        <v>17673.439999999999</v>
      </c>
      <c r="P3" s="48" t="s">
        <v>3842</v>
      </c>
      <c r="Q3" s="48" t="s">
        <v>3842</v>
      </c>
      <c r="R3" s="48" t="s">
        <v>3842</v>
      </c>
      <c r="S3" s="111" t="str">
        <f t="shared" ref="S3:S17" si="0">IF(J3&lt;K3,"1.0","0")</f>
        <v>1.0</v>
      </c>
      <c r="T3" s="111" t="str">
        <f t="shared" ref="T3:T17" si="1">IF(N3&lt;O3,"1.0","0")</f>
        <v>1.0</v>
      </c>
    </row>
    <row r="4" spans="1:20" ht="21" x14ac:dyDescent="0.4">
      <c r="A4" s="4">
        <v>12</v>
      </c>
      <c r="B4" s="44" t="s">
        <v>1860</v>
      </c>
      <c r="C4" s="4">
        <v>11407</v>
      </c>
      <c r="D4" s="44" t="s">
        <v>1862</v>
      </c>
      <c r="E4" s="4" t="s">
        <v>953</v>
      </c>
      <c r="F4" s="4">
        <v>10</v>
      </c>
      <c r="G4" s="32" t="s">
        <v>955</v>
      </c>
      <c r="H4" s="45">
        <v>113812323.17437799</v>
      </c>
      <c r="I4" s="46">
        <v>190028</v>
      </c>
      <c r="J4" s="45">
        <v>598.92396475455189</v>
      </c>
      <c r="K4" s="45">
        <v>782.14</v>
      </c>
      <c r="L4" s="45">
        <v>63276646.395622097</v>
      </c>
      <c r="M4" s="47">
        <v>6223.62</v>
      </c>
      <c r="N4" s="45">
        <v>10167.177044167558</v>
      </c>
      <c r="O4" s="45">
        <v>18607.43</v>
      </c>
      <c r="P4" s="48" t="s">
        <v>3842</v>
      </c>
      <c r="Q4" s="48" t="s">
        <v>3842</v>
      </c>
      <c r="R4" s="48" t="s">
        <v>3842</v>
      </c>
      <c r="S4" s="111" t="str">
        <f t="shared" si="0"/>
        <v>1.0</v>
      </c>
      <c r="T4" s="111" t="str">
        <f t="shared" si="1"/>
        <v>1.0</v>
      </c>
    </row>
    <row r="5" spans="1:20" ht="21" x14ac:dyDescent="0.4">
      <c r="A5" s="4">
        <v>12</v>
      </c>
      <c r="B5" s="44" t="s">
        <v>1860</v>
      </c>
      <c r="C5" s="4">
        <v>11408</v>
      </c>
      <c r="D5" s="44" t="s">
        <v>1863</v>
      </c>
      <c r="E5" s="4" t="s">
        <v>953</v>
      </c>
      <c r="F5" s="4">
        <v>9</v>
      </c>
      <c r="G5" s="32" t="s">
        <v>977</v>
      </c>
      <c r="H5" s="45">
        <v>92989805.409854904</v>
      </c>
      <c r="I5" s="46">
        <v>149372</v>
      </c>
      <c r="J5" s="45">
        <v>622.53839682038733</v>
      </c>
      <c r="K5" s="45">
        <v>753.1400000000001</v>
      </c>
      <c r="L5" s="45">
        <v>53832331.480145097</v>
      </c>
      <c r="M5" s="47">
        <v>3600.51</v>
      </c>
      <c r="N5" s="45">
        <v>14951.3073092826</v>
      </c>
      <c r="O5" s="45">
        <v>18656.45</v>
      </c>
      <c r="P5" s="48" t="s">
        <v>3842</v>
      </c>
      <c r="Q5" s="48" t="s">
        <v>3842</v>
      </c>
      <c r="R5" s="48" t="s">
        <v>3842</v>
      </c>
      <c r="S5" s="111" t="str">
        <f t="shared" si="0"/>
        <v>1.0</v>
      </c>
      <c r="T5" s="111" t="str">
        <f t="shared" si="1"/>
        <v>1.0</v>
      </c>
    </row>
    <row r="6" spans="1:20" ht="21" x14ac:dyDescent="0.4">
      <c r="A6" s="4">
        <v>12</v>
      </c>
      <c r="B6" s="44" t="s">
        <v>1860</v>
      </c>
      <c r="C6" s="4">
        <v>11409</v>
      </c>
      <c r="D6" s="44" t="s">
        <v>1864</v>
      </c>
      <c r="E6" s="4" t="s">
        <v>953</v>
      </c>
      <c r="F6" s="4">
        <v>6</v>
      </c>
      <c r="G6" s="32" t="s">
        <v>964</v>
      </c>
      <c r="H6" s="45">
        <v>90245526.759206906</v>
      </c>
      <c r="I6" s="46">
        <v>136460</v>
      </c>
      <c r="J6" s="45">
        <v>661.33318744838709</v>
      </c>
      <c r="K6" s="45">
        <v>776.18</v>
      </c>
      <c r="L6" s="45">
        <v>25901616.7107931</v>
      </c>
      <c r="M6" s="47">
        <v>2869.98</v>
      </c>
      <c r="N6" s="45">
        <v>9025.0164498683262</v>
      </c>
      <c r="O6" s="45">
        <v>19052</v>
      </c>
      <c r="P6" s="48" t="s">
        <v>3842</v>
      </c>
      <c r="Q6" s="48" t="s">
        <v>3842</v>
      </c>
      <c r="R6" s="48" t="s">
        <v>3842</v>
      </c>
      <c r="S6" s="111" t="str">
        <f t="shared" si="0"/>
        <v>1.0</v>
      </c>
      <c r="T6" s="111" t="str">
        <f t="shared" si="1"/>
        <v>1.0</v>
      </c>
    </row>
    <row r="7" spans="1:20" ht="21" x14ac:dyDescent="0.4">
      <c r="A7" s="4">
        <v>12</v>
      </c>
      <c r="B7" s="44" t="s">
        <v>1860</v>
      </c>
      <c r="C7" s="4">
        <v>11410</v>
      </c>
      <c r="D7" s="44" t="s">
        <v>1865</v>
      </c>
      <c r="E7" s="4" t="s">
        <v>953</v>
      </c>
      <c r="F7" s="4">
        <v>6</v>
      </c>
      <c r="G7" s="32" t="s">
        <v>964</v>
      </c>
      <c r="H7" s="45">
        <v>67611746.818260401</v>
      </c>
      <c r="I7" s="46">
        <v>102502</v>
      </c>
      <c r="J7" s="45">
        <v>659.61392771126805</v>
      </c>
      <c r="K7" s="45">
        <v>776.18</v>
      </c>
      <c r="L7" s="45">
        <v>28341933.0317396</v>
      </c>
      <c r="M7" s="47">
        <v>1654.75</v>
      </c>
      <c r="N7" s="45">
        <v>17127.622318621907</v>
      </c>
      <c r="O7" s="45">
        <v>19052</v>
      </c>
      <c r="P7" s="48" t="s">
        <v>3842</v>
      </c>
      <c r="Q7" s="48" t="s">
        <v>3842</v>
      </c>
      <c r="R7" s="48" t="s">
        <v>3842</v>
      </c>
      <c r="S7" s="111" t="str">
        <f t="shared" si="0"/>
        <v>1.0</v>
      </c>
      <c r="T7" s="111" t="str">
        <f t="shared" si="1"/>
        <v>1.0</v>
      </c>
    </row>
    <row r="8" spans="1:20" ht="21" x14ac:dyDescent="0.4">
      <c r="A8" s="4">
        <v>12</v>
      </c>
      <c r="B8" s="44" t="s">
        <v>1860</v>
      </c>
      <c r="C8" s="4">
        <v>11411</v>
      </c>
      <c r="D8" s="44" t="s">
        <v>1866</v>
      </c>
      <c r="E8" s="4" t="s">
        <v>953</v>
      </c>
      <c r="F8" s="4">
        <v>12</v>
      </c>
      <c r="G8" s="32" t="s">
        <v>1978</v>
      </c>
      <c r="H8" s="45">
        <v>159160352.40442199</v>
      </c>
      <c r="I8" s="46">
        <v>221567</v>
      </c>
      <c r="J8" s="45">
        <v>718.33961016045703</v>
      </c>
      <c r="K8" s="45">
        <v>813.74</v>
      </c>
      <c r="L8" s="45">
        <v>79362705.795577496</v>
      </c>
      <c r="M8" s="47">
        <v>5802.59</v>
      </c>
      <c r="N8" s="45">
        <v>13677.117596724478</v>
      </c>
      <c r="O8" s="45">
        <v>19155.629999999997</v>
      </c>
      <c r="P8" s="48" t="s">
        <v>3842</v>
      </c>
      <c r="Q8" s="48" t="s">
        <v>3842</v>
      </c>
      <c r="R8" s="48" t="s">
        <v>3842</v>
      </c>
      <c r="S8" s="111" t="str">
        <f t="shared" si="0"/>
        <v>1.0</v>
      </c>
      <c r="T8" s="111" t="str">
        <f t="shared" si="1"/>
        <v>1.0</v>
      </c>
    </row>
    <row r="9" spans="1:20" ht="21" x14ac:dyDescent="0.4">
      <c r="A9" s="4">
        <v>12</v>
      </c>
      <c r="B9" s="44" t="s">
        <v>1860</v>
      </c>
      <c r="C9" s="4">
        <v>11412</v>
      </c>
      <c r="D9" s="44" t="s">
        <v>1867</v>
      </c>
      <c r="E9" s="4" t="s">
        <v>953</v>
      </c>
      <c r="F9" s="4">
        <v>6</v>
      </c>
      <c r="G9" s="32" t="s">
        <v>964</v>
      </c>
      <c r="H9" s="45">
        <v>65513264.379261903</v>
      </c>
      <c r="I9" s="46">
        <v>91991</v>
      </c>
      <c r="J9" s="45">
        <v>712.17036861499389</v>
      </c>
      <c r="K9" s="45">
        <v>776.18</v>
      </c>
      <c r="L9" s="45">
        <v>25535259.850738101</v>
      </c>
      <c r="M9" s="47">
        <v>1739.77</v>
      </c>
      <c r="N9" s="45">
        <v>14677.376808852952</v>
      </c>
      <c r="O9" s="45">
        <v>19052</v>
      </c>
      <c r="P9" s="48" t="s">
        <v>3842</v>
      </c>
      <c r="Q9" s="48" t="s">
        <v>3842</v>
      </c>
      <c r="R9" s="48" t="s">
        <v>3842</v>
      </c>
      <c r="S9" s="111" t="str">
        <f t="shared" si="0"/>
        <v>1.0</v>
      </c>
      <c r="T9" s="111" t="str">
        <f t="shared" si="1"/>
        <v>1.0</v>
      </c>
    </row>
    <row r="10" spans="1:20" ht="21" x14ac:dyDescent="0.4">
      <c r="A10" s="4">
        <v>12</v>
      </c>
      <c r="B10" s="44" t="s">
        <v>1860</v>
      </c>
      <c r="C10" s="4">
        <v>11413</v>
      </c>
      <c r="D10" s="44" t="s">
        <v>1868</v>
      </c>
      <c r="E10" s="4" t="s">
        <v>953</v>
      </c>
      <c r="F10" s="4">
        <v>6</v>
      </c>
      <c r="G10" s="32" t="s">
        <v>964</v>
      </c>
      <c r="H10" s="45">
        <v>73939236.593072698</v>
      </c>
      <c r="I10" s="46">
        <v>123442</v>
      </c>
      <c r="J10" s="45">
        <v>598.9795741568729</v>
      </c>
      <c r="K10" s="45">
        <v>776.18</v>
      </c>
      <c r="L10" s="45">
        <v>48895181.1669273</v>
      </c>
      <c r="M10" s="47">
        <v>3167.56</v>
      </c>
      <c r="N10" s="45">
        <v>15436.228884986331</v>
      </c>
      <c r="O10" s="45">
        <v>19052</v>
      </c>
      <c r="P10" s="48" t="s">
        <v>3842</v>
      </c>
      <c r="Q10" s="48" t="s">
        <v>3842</v>
      </c>
      <c r="R10" s="48" t="s">
        <v>3842</v>
      </c>
      <c r="S10" s="111" t="str">
        <f t="shared" si="0"/>
        <v>1.0</v>
      </c>
      <c r="T10" s="111" t="str">
        <f t="shared" si="1"/>
        <v>1.0</v>
      </c>
    </row>
    <row r="11" spans="1:20" ht="21" x14ac:dyDescent="0.4">
      <c r="A11" s="4">
        <v>12</v>
      </c>
      <c r="B11" s="44" t="s">
        <v>1860</v>
      </c>
      <c r="C11" s="4">
        <v>14139</v>
      </c>
      <c r="D11" s="44" t="s">
        <v>1869</v>
      </c>
      <c r="E11" s="4" t="s">
        <v>953</v>
      </c>
      <c r="F11" s="4">
        <v>5</v>
      </c>
      <c r="G11" s="32" t="s">
        <v>959</v>
      </c>
      <c r="H11" s="45">
        <v>57686301.429818399</v>
      </c>
      <c r="I11" s="46">
        <v>77905</v>
      </c>
      <c r="J11" s="45">
        <v>740.46982131850848</v>
      </c>
      <c r="K11" s="45">
        <v>847.64</v>
      </c>
      <c r="L11" s="45">
        <v>29893253.235681601</v>
      </c>
      <c r="M11" s="47">
        <v>1789.56</v>
      </c>
      <c r="N11" s="45">
        <v>16704.247544469927</v>
      </c>
      <c r="O11" s="45">
        <v>21822.46</v>
      </c>
      <c r="P11" s="48" t="s">
        <v>3842</v>
      </c>
      <c r="Q11" s="48" t="s">
        <v>3842</v>
      </c>
      <c r="R11" s="48" t="s">
        <v>3842</v>
      </c>
      <c r="S11" s="111" t="str">
        <f t="shared" si="0"/>
        <v>1.0</v>
      </c>
      <c r="T11" s="111" t="str">
        <f t="shared" si="1"/>
        <v>1.0</v>
      </c>
    </row>
    <row r="12" spans="1:20" ht="21" x14ac:dyDescent="0.4">
      <c r="A12" s="4">
        <v>12</v>
      </c>
      <c r="B12" s="44" t="s">
        <v>1860</v>
      </c>
      <c r="C12" s="4">
        <v>28817</v>
      </c>
      <c r="D12" s="44" t="s">
        <v>1870</v>
      </c>
      <c r="E12" s="4" t="s">
        <v>953</v>
      </c>
      <c r="F12" s="4">
        <v>2</v>
      </c>
      <c r="G12" s="32" t="s">
        <v>981</v>
      </c>
      <c r="H12" s="45">
        <v>26457484.112275701</v>
      </c>
      <c r="I12" s="46">
        <v>49454</v>
      </c>
      <c r="J12" s="45">
        <v>534.99179262093458</v>
      </c>
      <c r="K12" s="45">
        <v>1104.73</v>
      </c>
      <c r="L12" s="45">
        <v>23933183.397724301</v>
      </c>
      <c r="M12" s="47">
        <v>1534.83</v>
      </c>
      <c r="N12" s="45">
        <v>15593.377375816412</v>
      </c>
      <c r="O12" s="45">
        <v>28785.360000000001</v>
      </c>
      <c r="P12" s="48" t="s">
        <v>3842</v>
      </c>
      <c r="Q12" s="48" t="s">
        <v>3842</v>
      </c>
      <c r="R12" s="48" t="s">
        <v>3842</v>
      </c>
      <c r="S12" s="111" t="str">
        <f t="shared" si="0"/>
        <v>1.0</v>
      </c>
      <c r="T12" s="111" t="str">
        <f t="shared" si="1"/>
        <v>1.0</v>
      </c>
    </row>
    <row r="13" spans="1:20" ht="21" x14ac:dyDescent="0.4">
      <c r="A13" s="4">
        <v>12</v>
      </c>
      <c r="B13" s="44" t="s">
        <v>1871</v>
      </c>
      <c r="C13" s="4">
        <v>10750</v>
      </c>
      <c r="D13" s="44" t="s">
        <v>1872</v>
      </c>
      <c r="E13" s="4" t="s">
        <v>986</v>
      </c>
      <c r="F13" s="4">
        <v>17</v>
      </c>
      <c r="G13" s="32" t="s">
        <v>1014</v>
      </c>
      <c r="H13" s="45">
        <v>370869533.56132901</v>
      </c>
      <c r="I13" s="46">
        <v>393107</v>
      </c>
      <c r="J13" s="45">
        <v>943.43151752914343</v>
      </c>
      <c r="K13" s="45">
        <v>1102.25</v>
      </c>
      <c r="L13" s="45">
        <v>586202375.428671</v>
      </c>
      <c r="M13" s="47">
        <v>34475.589999999997</v>
      </c>
      <c r="N13" s="45">
        <v>17003.403725031858</v>
      </c>
      <c r="O13" s="45">
        <v>15990.869999999999</v>
      </c>
      <c r="P13" s="48" t="s">
        <v>3842</v>
      </c>
      <c r="Q13" s="48" t="s">
        <v>3843</v>
      </c>
      <c r="R13" s="48" t="s">
        <v>3843</v>
      </c>
      <c r="S13" s="111" t="str">
        <f t="shared" si="0"/>
        <v>1.0</v>
      </c>
      <c r="T13" s="111" t="str">
        <f t="shared" si="1"/>
        <v>0</v>
      </c>
    </row>
    <row r="14" spans="1:20" ht="21" x14ac:dyDescent="0.4">
      <c r="A14" s="4">
        <v>12</v>
      </c>
      <c r="B14" s="44" t="s">
        <v>1871</v>
      </c>
      <c r="C14" s="4">
        <v>10751</v>
      </c>
      <c r="D14" s="44" t="s">
        <v>1873</v>
      </c>
      <c r="E14" s="4" t="s">
        <v>986</v>
      </c>
      <c r="F14" s="4">
        <v>15</v>
      </c>
      <c r="G14" s="32" t="s">
        <v>1980</v>
      </c>
      <c r="H14" s="45">
        <v>213429838.855479</v>
      </c>
      <c r="I14" s="46">
        <v>316304</v>
      </c>
      <c r="J14" s="45">
        <v>674.76174457319223</v>
      </c>
      <c r="K14" s="45">
        <v>843.68999999999994</v>
      </c>
      <c r="L14" s="45">
        <v>320703630.50452101</v>
      </c>
      <c r="M14" s="47">
        <v>17201.59</v>
      </c>
      <c r="N14" s="45">
        <v>18643.836442126631</v>
      </c>
      <c r="O14" s="45">
        <v>18789.02</v>
      </c>
      <c r="P14" s="48" t="s">
        <v>3842</v>
      </c>
      <c r="Q14" s="48" t="s">
        <v>3842</v>
      </c>
      <c r="R14" s="48" t="s">
        <v>3842</v>
      </c>
      <c r="S14" s="111" t="str">
        <f t="shared" si="0"/>
        <v>1.0</v>
      </c>
      <c r="T14" s="111" t="str">
        <f t="shared" si="1"/>
        <v>1.0</v>
      </c>
    </row>
    <row r="15" spans="1:20" ht="21" x14ac:dyDescent="0.4">
      <c r="A15" s="4">
        <v>12</v>
      </c>
      <c r="B15" s="44" t="s">
        <v>1871</v>
      </c>
      <c r="C15" s="4">
        <v>11435</v>
      </c>
      <c r="D15" s="44" t="s">
        <v>1874</v>
      </c>
      <c r="E15" s="4" t="s">
        <v>953</v>
      </c>
      <c r="F15" s="4">
        <v>10</v>
      </c>
      <c r="G15" s="32" t="s">
        <v>955</v>
      </c>
      <c r="H15" s="45">
        <v>117237868.097451</v>
      </c>
      <c r="I15" s="46">
        <v>177991</v>
      </c>
      <c r="J15" s="45">
        <v>658.67301210426933</v>
      </c>
      <c r="K15" s="45">
        <v>782.14</v>
      </c>
      <c r="L15" s="45">
        <v>69334407.372548804</v>
      </c>
      <c r="M15" s="47">
        <v>3452.42</v>
      </c>
      <c r="N15" s="45">
        <v>20082.842577829117</v>
      </c>
      <c r="O15" s="45">
        <v>18607.43</v>
      </c>
      <c r="P15" s="48" t="s">
        <v>3842</v>
      </c>
      <c r="Q15" s="48" t="s">
        <v>3843</v>
      </c>
      <c r="R15" s="48" t="s">
        <v>3843</v>
      </c>
      <c r="S15" s="111" t="str">
        <f t="shared" si="0"/>
        <v>1.0</v>
      </c>
      <c r="T15" s="111" t="str">
        <f t="shared" si="1"/>
        <v>0</v>
      </c>
    </row>
    <row r="16" spans="1:20" ht="21" x14ac:dyDescent="0.4">
      <c r="A16" s="4">
        <v>12</v>
      </c>
      <c r="B16" s="44" t="s">
        <v>1871</v>
      </c>
      <c r="C16" s="4">
        <v>11436</v>
      </c>
      <c r="D16" s="44" t="s">
        <v>1875</v>
      </c>
      <c r="E16" s="4" t="s">
        <v>953</v>
      </c>
      <c r="F16" s="4">
        <v>6</v>
      </c>
      <c r="G16" s="32" t="s">
        <v>964</v>
      </c>
      <c r="H16" s="45">
        <v>90792594.495333001</v>
      </c>
      <c r="I16" s="46">
        <v>121800</v>
      </c>
      <c r="J16" s="45">
        <v>745.42360012588676</v>
      </c>
      <c r="K16" s="45">
        <v>776.18</v>
      </c>
      <c r="L16" s="45">
        <v>65128246.104667</v>
      </c>
      <c r="M16" s="47">
        <v>3074.94</v>
      </c>
      <c r="N16" s="45">
        <v>21180.330707157536</v>
      </c>
      <c r="O16" s="45">
        <v>19052</v>
      </c>
      <c r="P16" s="48" t="s">
        <v>3842</v>
      </c>
      <c r="Q16" s="48" t="s">
        <v>3843</v>
      </c>
      <c r="R16" s="48" t="s">
        <v>3843</v>
      </c>
      <c r="S16" s="111" t="str">
        <f t="shared" si="0"/>
        <v>1.0</v>
      </c>
      <c r="T16" s="111" t="str">
        <f t="shared" si="1"/>
        <v>0</v>
      </c>
    </row>
    <row r="17" spans="1:20" ht="21" x14ac:dyDescent="0.4">
      <c r="A17" s="4">
        <v>12</v>
      </c>
      <c r="B17" s="44" t="s">
        <v>1871</v>
      </c>
      <c r="C17" s="4">
        <v>11437</v>
      </c>
      <c r="D17" s="44" t="s">
        <v>1876</v>
      </c>
      <c r="E17" s="4" t="s">
        <v>953</v>
      </c>
      <c r="F17" s="4">
        <v>10</v>
      </c>
      <c r="G17" s="32" t="s">
        <v>955</v>
      </c>
      <c r="H17" s="45">
        <v>134527517.01458299</v>
      </c>
      <c r="I17" s="46">
        <v>150655</v>
      </c>
      <c r="J17" s="45">
        <v>892.95089452446314</v>
      </c>
      <c r="K17" s="45">
        <v>782.14</v>
      </c>
      <c r="L17" s="45">
        <v>98609217.415417507</v>
      </c>
      <c r="M17" s="47">
        <v>5046.37</v>
      </c>
      <c r="N17" s="45">
        <v>19540.623738532351</v>
      </c>
      <c r="O17" s="45">
        <v>18607.43</v>
      </c>
      <c r="P17" s="48" t="s">
        <v>3843</v>
      </c>
      <c r="Q17" s="48" t="s">
        <v>3843</v>
      </c>
      <c r="R17" s="48" t="s">
        <v>3843</v>
      </c>
      <c r="S17" s="111" t="str">
        <f t="shared" si="0"/>
        <v>0</v>
      </c>
      <c r="T17" s="111" t="str">
        <f t="shared" si="1"/>
        <v>0</v>
      </c>
    </row>
    <row r="18" spans="1:20" ht="21" x14ac:dyDescent="0.4">
      <c r="A18" s="4">
        <v>12</v>
      </c>
      <c r="B18" s="44" t="s">
        <v>1871</v>
      </c>
      <c r="C18" s="4">
        <v>11438</v>
      </c>
      <c r="D18" s="44" t="s">
        <v>1877</v>
      </c>
      <c r="E18" s="4" t="s">
        <v>953</v>
      </c>
      <c r="F18" s="4">
        <v>7</v>
      </c>
      <c r="G18" s="32" t="s">
        <v>968</v>
      </c>
      <c r="H18" s="45">
        <v>103187311.235212</v>
      </c>
      <c r="I18" s="46">
        <v>127933</v>
      </c>
      <c r="J18" s="45">
        <v>806.57305961098382</v>
      </c>
      <c r="K18" s="45">
        <v>843.24</v>
      </c>
      <c r="L18" s="45">
        <v>82131575.244788393</v>
      </c>
      <c r="M18" s="47">
        <v>4726.8</v>
      </c>
      <c r="N18" s="45">
        <v>17375.724643477275</v>
      </c>
      <c r="O18" s="45">
        <v>23180.18</v>
      </c>
      <c r="P18" s="48" t="s">
        <v>3842</v>
      </c>
      <c r="Q18" s="48" t="s">
        <v>3842</v>
      </c>
      <c r="R18" s="48" t="s">
        <v>3842</v>
      </c>
      <c r="S18" s="111" t="str">
        <f t="shared" ref="S18:S80" si="2">IF(J18&lt;K18,"1.0","0")</f>
        <v>1.0</v>
      </c>
      <c r="T18" s="111" t="str">
        <f t="shared" ref="T18:T80" si="3">IF(N18&lt;O18,"1.0","0")</f>
        <v>1.0</v>
      </c>
    </row>
    <row r="19" spans="1:20" ht="21" x14ac:dyDescent="0.4">
      <c r="A19" s="4">
        <v>12</v>
      </c>
      <c r="B19" s="44" t="s">
        <v>1871</v>
      </c>
      <c r="C19" s="4">
        <v>11439</v>
      </c>
      <c r="D19" s="44" t="s">
        <v>1878</v>
      </c>
      <c r="E19" s="4" t="s">
        <v>953</v>
      </c>
      <c r="F19" s="4">
        <v>6</v>
      </c>
      <c r="G19" s="32" t="s">
        <v>964</v>
      </c>
      <c r="H19" s="45">
        <v>64603470.000066899</v>
      </c>
      <c r="I19" s="46">
        <v>86996</v>
      </c>
      <c r="J19" s="45">
        <v>742.60276334621017</v>
      </c>
      <c r="K19" s="45">
        <v>776.18</v>
      </c>
      <c r="L19" s="45">
        <v>51604426.639933102</v>
      </c>
      <c r="M19" s="47">
        <v>2117.36</v>
      </c>
      <c r="N19" s="45">
        <v>24372.060792653636</v>
      </c>
      <c r="O19" s="45">
        <v>19052</v>
      </c>
      <c r="P19" s="48" t="s">
        <v>3842</v>
      </c>
      <c r="Q19" s="48" t="s">
        <v>3843</v>
      </c>
      <c r="R19" s="48" t="s">
        <v>3843</v>
      </c>
      <c r="S19" s="111" t="str">
        <f t="shared" si="2"/>
        <v>1.0</v>
      </c>
      <c r="T19" s="111" t="str">
        <f t="shared" si="3"/>
        <v>0</v>
      </c>
    </row>
    <row r="20" spans="1:20" ht="21" x14ac:dyDescent="0.4">
      <c r="A20" s="4">
        <v>12</v>
      </c>
      <c r="B20" s="44" t="s">
        <v>1871</v>
      </c>
      <c r="C20" s="4">
        <v>11440</v>
      </c>
      <c r="D20" s="44" t="s">
        <v>1879</v>
      </c>
      <c r="E20" s="4" t="s">
        <v>953</v>
      </c>
      <c r="F20" s="4">
        <v>6</v>
      </c>
      <c r="G20" s="32" t="s">
        <v>964</v>
      </c>
      <c r="H20" s="45">
        <v>91845971.999694198</v>
      </c>
      <c r="I20" s="46">
        <v>115783</v>
      </c>
      <c r="J20" s="45">
        <v>793.25956314566213</v>
      </c>
      <c r="K20" s="45">
        <v>776.18</v>
      </c>
      <c r="L20" s="45">
        <v>57273153.270305797</v>
      </c>
      <c r="M20" s="47">
        <v>2049.81</v>
      </c>
      <c r="N20" s="45">
        <v>27940.713173565258</v>
      </c>
      <c r="O20" s="45">
        <v>19052</v>
      </c>
      <c r="P20" s="48" t="s">
        <v>3843</v>
      </c>
      <c r="Q20" s="48" t="s">
        <v>3843</v>
      </c>
      <c r="R20" s="48" t="s">
        <v>3843</v>
      </c>
      <c r="S20" s="111" t="str">
        <f t="shared" si="2"/>
        <v>0</v>
      </c>
      <c r="T20" s="111" t="str">
        <f t="shared" si="3"/>
        <v>0</v>
      </c>
    </row>
    <row r="21" spans="1:20" ht="21" x14ac:dyDescent="0.4">
      <c r="A21" s="4">
        <v>12</v>
      </c>
      <c r="B21" s="44" t="s">
        <v>1871</v>
      </c>
      <c r="C21" s="4">
        <v>11441</v>
      </c>
      <c r="D21" s="44" t="s">
        <v>1880</v>
      </c>
      <c r="E21" s="4" t="s">
        <v>953</v>
      </c>
      <c r="F21" s="4">
        <v>5</v>
      </c>
      <c r="G21" s="32" t="s">
        <v>959</v>
      </c>
      <c r="H21" s="45">
        <v>50825484.375253297</v>
      </c>
      <c r="I21" s="46">
        <v>63062</v>
      </c>
      <c r="J21" s="45">
        <v>805.96055271404805</v>
      </c>
      <c r="K21" s="45">
        <v>847.64</v>
      </c>
      <c r="L21" s="45">
        <v>49669955.864746697</v>
      </c>
      <c r="M21" s="47">
        <v>1887.44</v>
      </c>
      <c r="N21" s="45">
        <v>26316.044941691762</v>
      </c>
      <c r="O21" s="45">
        <v>21822.46</v>
      </c>
      <c r="P21" s="48" t="s">
        <v>3842</v>
      </c>
      <c r="Q21" s="48" t="s">
        <v>3843</v>
      </c>
      <c r="R21" s="48" t="s">
        <v>3843</v>
      </c>
      <c r="S21" s="111" t="str">
        <f t="shared" si="2"/>
        <v>1.0</v>
      </c>
      <c r="T21" s="111" t="str">
        <f t="shared" si="3"/>
        <v>0</v>
      </c>
    </row>
    <row r="22" spans="1:20" ht="21" x14ac:dyDescent="0.4">
      <c r="A22" s="4">
        <v>12</v>
      </c>
      <c r="B22" s="44" t="s">
        <v>1871</v>
      </c>
      <c r="C22" s="4">
        <v>11442</v>
      </c>
      <c r="D22" s="44" t="s">
        <v>1881</v>
      </c>
      <c r="E22" s="4" t="s">
        <v>953</v>
      </c>
      <c r="F22" s="4">
        <v>6</v>
      </c>
      <c r="G22" s="32" t="s">
        <v>964</v>
      </c>
      <c r="H22" s="45">
        <v>102215837.50069299</v>
      </c>
      <c r="I22" s="46">
        <v>96980</v>
      </c>
      <c r="J22" s="45">
        <v>1053.9888379118684</v>
      </c>
      <c r="K22" s="45">
        <v>776.18</v>
      </c>
      <c r="L22" s="45">
        <v>35541986.709306903</v>
      </c>
      <c r="M22" s="47">
        <v>1675.98</v>
      </c>
      <c r="N22" s="45">
        <v>21206.689047188454</v>
      </c>
      <c r="O22" s="45">
        <v>19052</v>
      </c>
      <c r="P22" s="48" t="s">
        <v>3843</v>
      </c>
      <c r="Q22" s="48" t="s">
        <v>3843</v>
      </c>
      <c r="R22" s="48" t="s">
        <v>3843</v>
      </c>
      <c r="S22" s="111" t="str">
        <f t="shared" si="2"/>
        <v>0</v>
      </c>
      <c r="T22" s="111" t="str">
        <f t="shared" si="3"/>
        <v>0</v>
      </c>
    </row>
    <row r="23" spans="1:20" ht="21" x14ac:dyDescent="0.4">
      <c r="A23" s="4">
        <v>12</v>
      </c>
      <c r="B23" s="44" t="s">
        <v>1871</v>
      </c>
      <c r="C23" s="4">
        <v>13818</v>
      </c>
      <c r="D23" s="44" t="s">
        <v>1882</v>
      </c>
      <c r="E23" s="4" t="s">
        <v>953</v>
      </c>
      <c r="F23" s="4">
        <v>6</v>
      </c>
      <c r="G23" s="32" t="s">
        <v>964</v>
      </c>
      <c r="H23" s="45">
        <v>56273071.675908998</v>
      </c>
      <c r="I23" s="46">
        <v>82573</v>
      </c>
      <c r="J23" s="45">
        <v>681.4948188379858</v>
      </c>
      <c r="K23" s="45">
        <v>776.18</v>
      </c>
      <c r="L23" s="45">
        <v>64794605.184091002</v>
      </c>
      <c r="M23" s="47">
        <v>1223.1500000000001</v>
      </c>
      <c r="N23" s="45">
        <v>52973.55613300985</v>
      </c>
      <c r="O23" s="45">
        <v>19052</v>
      </c>
      <c r="P23" s="48" t="s">
        <v>3842</v>
      </c>
      <c r="Q23" s="48" t="s">
        <v>3843</v>
      </c>
      <c r="R23" s="48" t="s">
        <v>3843</v>
      </c>
      <c r="S23" s="111" t="str">
        <f t="shared" si="2"/>
        <v>1.0</v>
      </c>
      <c r="T23" s="111" t="str">
        <f t="shared" si="3"/>
        <v>0</v>
      </c>
    </row>
    <row r="24" spans="1:20" ht="21" x14ac:dyDescent="0.4">
      <c r="A24" s="4">
        <v>12</v>
      </c>
      <c r="B24" s="44" t="s">
        <v>1871</v>
      </c>
      <c r="C24" s="4">
        <v>15010</v>
      </c>
      <c r="D24" s="44" t="s">
        <v>1883</v>
      </c>
      <c r="E24" s="4" t="s">
        <v>953</v>
      </c>
      <c r="F24" s="4">
        <v>6</v>
      </c>
      <c r="G24" s="32" t="s">
        <v>964</v>
      </c>
      <c r="H24" s="45">
        <v>74729783.630656496</v>
      </c>
      <c r="I24" s="46">
        <v>66509</v>
      </c>
      <c r="J24" s="45">
        <v>1123.6040781045647</v>
      </c>
      <c r="K24" s="45">
        <v>776.18</v>
      </c>
      <c r="L24" s="45">
        <v>43512495.849343501</v>
      </c>
      <c r="M24" s="47">
        <v>1540.48</v>
      </c>
      <c r="N24" s="45">
        <v>28246.063466804826</v>
      </c>
      <c r="O24" s="45">
        <v>19052</v>
      </c>
      <c r="P24" s="48" t="s">
        <v>3843</v>
      </c>
      <c r="Q24" s="48" t="s">
        <v>3843</v>
      </c>
      <c r="R24" s="48" t="s">
        <v>3843</v>
      </c>
      <c r="S24" s="111" t="str">
        <f t="shared" si="2"/>
        <v>0</v>
      </c>
      <c r="T24" s="111" t="str">
        <f t="shared" si="3"/>
        <v>0</v>
      </c>
    </row>
    <row r="25" spans="1:20" ht="21" x14ac:dyDescent="0.4">
      <c r="A25" s="4">
        <v>12</v>
      </c>
      <c r="B25" s="44" t="s">
        <v>1871</v>
      </c>
      <c r="C25" s="4">
        <v>23771</v>
      </c>
      <c r="D25" s="44" t="s">
        <v>1884</v>
      </c>
      <c r="E25" s="4" t="s">
        <v>953</v>
      </c>
      <c r="F25" s="4">
        <v>6</v>
      </c>
      <c r="G25" s="32" t="s">
        <v>964</v>
      </c>
      <c r="H25" s="45">
        <v>103314922.40129501</v>
      </c>
      <c r="I25" s="46">
        <v>92628</v>
      </c>
      <c r="J25" s="45">
        <v>1115.3746426706289</v>
      </c>
      <c r="K25" s="45">
        <v>776.18</v>
      </c>
      <c r="L25" s="45">
        <v>43745392.088704601</v>
      </c>
      <c r="M25" s="47">
        <v>2170.5</v>
      </c>
      <c r="N25" s="45">
        <v>20154.522961854229</v>
      </c>
      <c r="O25" s="45">
        <v>19052</v>
      </c>
      <c r="P25" s="48" t="s">
        <v>3843</v>
      </c>
      <c r="Q25" s="48" t="s">
        <v>3843</v>
      </c>
      <c r="R25" s="48" t="s">
        <v>3843</v>
      </c>
      <c r="S25" s="111" t="str">
        <f t="shared" si="2"/>
        <v>0</v>
      </c>
      <c r="T25" s="111" t="str">
        <f t="shared" si="3"/>
        <v>0</v>
      </c>
    </row>
    <row r="26" spans="1:20" ht="21" x14ac:dyDescent="0.4">
      <c r="A26" s="4">
        <v>12</v>
      </c>
      <c r="B26" s="44" t="s">
        <v>1885</v>
      </c>
      <c r="C26" s="4">
        <v>10748</v>
      </c>
      <c r="D26" s="44" t="s">
        <v>1886</v>
      </c>
      <c r="E26" s="4" t="s">
        <v>986</v>
      </c>
      <c r="F26" s="4">
        <v>17</v>
      </c>
      <c r="G26" s="32" t="s">
        <v>1014</v>
      </c>
      <c r="H26" s="45">
        <v>346730654.29874903</v>
      </c>
      <c r="I26" s="46">
        <v>458301</v>
      </c>
      <c r="J26" s="45">
        <v>756.55661737318712</v>
      </c>
      <c r="K26" s="45">
        <v>1102.25</v>
      </c>
      <c r="L26" s="45">
        <v>651124417.46125102</v>
      </c>
      <c r="M26" s="47">
        <v>37035.480000000003</v>
      </c>
      <c r="N26" s="45">
        <v>17581.098380829706</v>
      </c>
      <c r="O26" s="45">
        <v>15990.869999999999</v>
      </c>
      <c r="P26" s="48" t="s">
        <v>3842</v>
      </c>
      <c r="Q26" s="48" t="s">
        <v>3843</v>
      </c>
      <c r="R26" s="48" t="s">
        <v>3843</v>
      </c>
      <c r="S26" s="111" t="str">
        <f t="shared" si="2"/>
        <v>1.0</v>
      </c>
      <c r="T26" s="111" t="str">
        <f t="shared" si="3"/>
        <v>0</v>
      </c>
    </row>
    <row r="27" spans="1:20" ht="21" x14ac:dyDescent="0.4">
      <c r="A27" s="4">
        <v>12</v>
      </c>
      <c r="B27" s="44" t="s">
        <v>1885</v>
      </c>
      <c r="C27" s="4">
        <v>11423</v>
      </c>
      <c r="D27" s="44" t="s">
        <v>1887</v>
      </c>
      <c r="E27" s="4" t="s">
        <v>953</v>
      </c>
      <c r="F27" s="4">
        <v>10</v>
      </c>
      <c r="G27" s="32" t="s">
        <v>955</v>
      </c>
      <c r="H27" s="45">
        <v>125777772.551404</v>
      </c>
      <c r="I27" s="46">
        <v>151822</v>
      </c>
      <c r="J27" s="45">
        <v>828.45551073891795</v>
      </c>
      <c r="K27" s="45">
        <v>782.14</v>
      </c>
      <c r="L27" s="45">
        <v>80959755.758595794</v>
      </c>
      <c r="M27" s="47">
        <v>3115.26</v>
      </c>
      <c r="N27" s="45">
        <v>25988.121620216545</v>
      </c>
      <c r="O27" s="45">
        <v>18607.43</v>
      </c>
      <c r="P27" s="48" t="s">
        <v>3843</v>
      </c>
      <c r="Q27" s="48" t="s">
        <v>3843</v>
      </c>
      <c r="R27" s="48" t="s">
        <v>3843</v>
      </c>
      <c r="S27" s="111" t="str">
        <f t="shared" si="2"/>
        <v>0</v>
      </c>
      <c r="T27" s="111" t="str">
        <f t="shared" si="3"/>
        <v>0</v>
      </c>
    </row>
    <row r="28" spans="1:20" ht="21" x14ac:dyDescent="0.4">
      <c r="A28" s="4">
        <v>12</v>
      </c>
      <c r="B28" s="44" t="s">
        <v>1885</v>
      </c>
      <c r="C28" s="4">
        <v>11424</v>
      </c>
      <c r="D28" s="44" t="s">
        <v>1888</v>
      </c>
      <c r="E28" s="4" t="s">
        <v>953</v>
      </c>
      <c r="F28" s="4">
        <v>7</v>
      </c>
      <c r="G28" s="32" t="s">
        <v>968</v>
      </c>
      <c r="H28" s="45">
        <v>89292231.994809598</v>
      </c>
      <c r="I28" s="46">
        <v>94048</v>
      </c>
      <c r="J28" s="45">
        <v>949.43254502817285</v>
      </c>
      <c r="K28" s="45">
        <v>843.24</v>
      </c>
      <c r="L28" s="45">
        <v>45633666.725190401</v>
      </c>
      <c r="M28" s="47">
        <v>1795.29</v>
      </c>
      <c r="N28" s="45">
        <v>25418.54893927466</v>
      </c>
      <c r="O28" s="45">
        <v>23180.18</v>
      </c>
      <c r="P28" s="48" t="s">
        <v>3843</v>
      </c>
      <c r="Q28" s="48" t="s">
        <v>3843</v>
      </c>
      <c r="R28" s="48" t="s">
        <v>3843</v>
      </c>
      <c r="S28" s="111" t="str">
        <f t="shared" si="2"/>
        <v>0</v>
      </c>
      <c r="T28" s="111" t="str">
        <f t="shared" si="3"/>
        <v>0</v>
      </c>
    </row>
    <row r="29" spans="1:20" ht="21" x14ac:dyDescent="0.4">
      <c r="A29" s="4">
        <v>12</v>
      </c>
      <c r="B29" s="44" t="s">
        <v>1885</v>
      </c>
      <c r="C29" s="4">
        <v>11425</v>
      </c>
      <c r="D29" s="44" t="s">
        <v>1889</v>
      </c>
      <c r="E29" s="4" t="s">
        <v>953</v>
      </c>
      <c r="F29" s="4">
        <v>6</v>
      </c>
      <c r="G29" s="32" t="s">
        <v>964</v>
      </c>
      <c r="H29" s="45">
        <v>84253143.444556698</v>
      </c>
      <c r="I29" s="46">
        <v>85220</v>
      </c>
      <c r="J29" s="45">
        <v>988.65458160709568</v>
      </c>
      <c r="K29" s="45">
        <v>776.18</v>
      </c>
      <c r="L29" s="45">
        <v>29828689.245443299</v>
      </c>
      <c r="M29" s="47">
        <v>1197.4100000000001</v>
      </c>
      <c r="N29" s="45">
        <v>24911.007295281732</v>
      </c>
      <c r="O29" s="45">
        <v>19052</v>
      </c>
      <c r="P29" s="48" t="s">
        <v>3843</v>
      </c>
      <c r="Q29" s="48" t="s">
        <v>3843</v>
      </c>
      <c r="R29" s="48" t="s">
        <v>3843</v>
      </c>
      <c r="S29" s="111" t="str">
        <f t="shared" si="2"/>
        <v>0</v>
      </c>
      <c r="T29" s="111" t="str">
        <f t="shared" si="3"/>
        <v>0</v>
      </c>
    </row>
    <row r="30" spans="1:20" ht="21" x14ac:dyDescent="0.4">
      <c r="A30" s="4">
        <v>12</v>
      </c>
      <c r="B30" s="44" t="s">
        <v>1885</v>
      </c>
      <c r="C30" s="4">
        <v>11426</v>
      </c>
      <c r="D30" s="44" t="s">
        <v>1890</v>
      </c>
      <c r="E30" s="4" t="s">
        <v>953</v>
      </c>
      <c r="F30" s="4">
        <v>6</v>
      </c>
      <c r="G30" s="32" t="s">
        <v>964</v>
      </c>
      <c r="H30" s="45">
        <v>87347393.111560196</v>
      </c>
      <c r="I30" s="46">
        <v>88898</v>
      </c>
      <c r="J30" s="45">
        <v>982.5574603653647</v>
      </c>
      <c r="K30" s="45">
        <v>776.18</v>
      </c>
      <c r="L30" s="45">
        <v>36284913.618439801</v>
      </c>
      <c r="M30" s="47">
        <v>2128.0500000000002</v>
      </c>
      <c r="N30" s="45">
        <v>17050.78058242983</v>
      </c>
      <c r="O30" s="45">
        <v>19052</v>
      </c>
      <c r="P30" s="48" t="s">
        <v>3843</v>
      </c>
      <c r="Q30" s="48" t="s">
        <v>3842</v>
      </c>
      <c r="R30" s="48" t="s">
        <v>3843</v>
      </c>
      <c r="S30" s="111" t="str">
        <f t="shared" si="2"/>
        <v>0</v>
      </c>
      <c r="T30" s="111" t="str">
        <f t="shared" si="3"/>
        <v>1.0</v>
      </c>
    </row>
    <row r="31" spans="1:20" ht="21" x14ac:dyDescent="0.4">
      <c r="A31" s="4">
        <v>12</v>
      </c>
      <c r="B31" s="44" t="s">
        <v>1885</v>
      </c>
      <c r="C31" s="4">
        <v>11427</v>
      </c>
      <c r="D31" s="44" t="s">
        <v>1891</v>
      </c>
      <c r="E31" s="4" t="s">
        <v>953</v>
      </c>
      <c r="F31" s="4">
        <v>5</v>
      </c>
      <c r="G31" s="32" t="s">
        <v>959</v>
      </c>
      <c r="H31" s="45">
        <v>59123923.795053497</v>
      </c>
      <c r="I31" s="46">
        <v>67832</v>
      </c>
      <c r="J31" s="45">
        <v>871.62288882907035</v>
      </c>
      <c r="K31" s="45">
        <v>847.64</v>
      </c>
      <c r="L31" s="45">
        <v>32948543.7049466</v>
      </c>
      <c r="M31" s="47">
        <v>1393.5</v>
      </c>
      <c r="N31" s="45">
        <v>23644.451887295731</v>
      </c>
      <c r="O31" s="45">
        <v>21822.46</v>
      </c>
      <c r="P31" s="48" t="s">
        <v>3843</v>
      </c>
      <c r="Q31" s="48" t="s">
        <v>3843</v>
      </c>
      <c r="R31" s="48" t="s">
        <v>3843</v>
      </c>
      <c r="S31" s="111" t="str">
        <f t="shared" si="2"/>
        <v>0</v>
      </c>
      <c r="T31" s="111" t="str">
        <f t="shared" si="3"/>
        <v>0</v>
      </c>
    </row>
    <row r="32" spans="1:20" ht="21" x14ac:dyDescent="0.4">
      <c r="A32" s="4">
        <v>12</v>
      </c>
      <c r="B32" s="44" t="s">
        <v>1885</v>
      </c>
      <c r="C32" s="4">
        <v>11428</v>
      </c>
      <c r="D32" s="44" t="s">
        <v>1892</v>
      </c>
      <c r="E32" s="4" t="s">
        <v>953</v>
      </c>
      <c r="F32" s="4">
        <v>5</v>
      </c>
      <c r="G32" s="32" t="s">
        <v>959</v>
      </c>
      <c r="H32" s="45">
        <v>49692110.252603702</v>
      </c>
      <c r="I32" s="46">
        <v>45135</v>
      </c>
      <c r="J32" s="45">
        <v>1100.9662180703158</v>
      </c>
      <c r="K32" s="45">
        <v>847.64</v>
      </c>
      <c r="L32" s="45">
        <v>27126466.757396299</v>
      </c>
      <c r="M32" s="47">
        <v>685.8</v>
      </c>
      <c r="N32" s="45">
        <v>39554.48637707247</v>
      </c>
      <c r="O32" s="45">
        <v>21822.46</v>
      </c>
      <c r="P32" s="48" t="s">
        <v>3843</v>
      </c>
      <c r="Q32" s="48" t="s">
        <v>3843</v>
      </c>
      <c r="R32" s="48" t="s">
        <v>3843</v>
      </c>
      <c r="S32" s="111" t="str">
        <f t="shared" si="2"/>
        <v>0</v>
      </c>
      <c r="T32" s="111" t="str">
        <f t="shared" si="3"/>
        <v>0</v>
      </c>
    </row>
    <row r="33" spans="1:20" ht="21" x14ac:dyDescent="0.4">
      <c r="A33" s="4">
        <v>12</v>
      </c>
      <c r="B33" s="44" t="s">
        <v>1885</v>
      </c>
      <c r="C33" s="4">
        <v>11429</v>
      </c>
      <c r="D33" s="44" t="s">
        <v>1893</v>
      </c>
      <c r="E33" s="4" t="s">
        <v>953</v>
      </c>
      <c r="F33" s="4">
        <v>7</v>
      </c>
      <c r="G33" s="32" t="s">
        <v>968</v>
      </c>
      <c r="H33" s="45">
        <v>107788857.90747</v>
      </c>
      <c r="I33" s="46">
        <v>109559</v>
      </c>
      <c r="J33" s="45">
        <v>983.84302437472047</v>
      </c>
      <c r="K33" s="45">
        <v>843.24</v>
      </c>
      <c r="L33" s="45">
        <v>67526890.1125305</v>
      </c>
      <c r="M33" s="47">
        <v>3150.8</v>
      </c>
      <c r="N33" s="45">
        <v>21431.665009689761</v>
      </c>
      <c r="O33" s="45">
        <v>23180.18</v>
      </c>
      <c r="P33" s="48" t="s">
        <v>3843</v>
      </c>
      <c r="Q33" s="48" t="s">
        <v>3842</v>
      </c>
      <c r="R33" s="48" t="s">
        <v>3843</v>
      </c>
      <c r="S33" s="111" t="str">
        <f t="shared" si="2"/>
        <v>0</v>
      </c>
      <c r="T33" s="111" t="str">
        <f t="shared" si="3"/>
        <v>1.0</v>
      </c>
    </row>
    <row r="34" spans="1:20" ht="21" x14ac:dyDescent="0.4">
      <c r="A34" s="4">
        <v>12</v>
      </c>
      <c r="B34" s="44" t="s">
        <v>1885</v>
      </c>
      <c r="C34" s="4">
        <v>11430</v>
      </c>
      <c r="D34" s="44" t="s">
        <v>1894</v>
      </c>
      <c r="E34" s="4" t="s">
        <v>953</v>
      </c>
      <c r="F34" s="4">
        <v>7</v>
      </c>
      <c r="G34" s="32" t="s">
        <v>968</v>
      </c>
      <c r="H34" s="45">
        <v>110481848.67685799</v>
      </c>
      <c r="I34" s="46">
        <v>112521</v>
      </c>
      <c r="J34" s="45">
        <v>981.87759331020868</v>
      </c>
      <c r="K34" s="45">
        <v>843.24</v>
      </c>
      <c r="L34" s="45">
        <v>72162363.143142</v>
      </c>
      <c r="M34" s="47">
        <v>2895.78</v>
      </c>
      <c r="N34" s="45">
        <v>24919.836155765282</v>
      </c>
      <c r="O34" s="45">
        <v>23180.18</v>
      </c>
      <c r="P34" s="48" t="s">
        <v>3843</v>
      </c>
      <c r="Q34" s="48" t="s">
        <v>3843</v>
      </c>
      <c r="R34" s="48" t="s">
        <v>3843</v>
      </c>
      <c r="S34" s="111" t="str">
        <f t="shared" si="2"/>
        <v>0</v>
      </c>
      <c r="T34" s="111" t="str">
        <f t="shared" si="3"/>
        <v>0</v>
      </c>
    </row>
    <row r="35" spans="1:20" ht="21" x14ac:dyDescent="0.4">
      <c r="A35" s="4">
        <v>12</v>
      </c>
      <c r="B35" s="44" t="s">
        <v>1885</v>
      </c>
      <c r="C35" s="4">
        <v>11431</v>
      </c>
      <c r="D35" s="44" t="s">
        <v>1895</v>
      </c>
      <c r="E35" s="4" t="s">
        <v>953</v>
      </c>
      <c r="F35" s="4">
        <v>5</v>
      </c>
      <c r="G35" s="32" t="s">
        <v>959</v>
      </c>
      <c r="H35" s="45">
        <v>49964196.791290097</v>
      </c>
      <c r="I35" s="46">
        <v>53493</v>
      </c>
      <c r="J35" s="45">
        <v>934.03243024863252</v>
      </c>
      <c r="K35" s="45">
        <v>847.64</v>
      </c>
      <c r="L35" s="45">
        <v>26179329.858709902</v>
      </c>
      <c r="M35" s="47">
        <v>701.49</v>
      </c>
      <c r="N35" s="45">
        <v>37319.605209924448</v>
      </c>
      <c r="O35" s="45">
        <v>21822.46</v>
      </c>
      <c r="P35" s="48" t="s">
        <v>3843</v>
      </c>
      <c r="Q35" s="48" t="s">
        <v>3843</v>
      </c>
      <c r="R35" s="48" t="s">
        <v>3843</v>
      </c>
      <c r="S35" s="111" t="str">
        <f t="shared" si="2"/>
        <v>0</v>
      </c>
      <c r="T35" s="111" t="str">
        <f t="shared" si="3"/>
        <v>0</v>
      </c>
    </row>
    <row r="36" spans="1:20" ht="21" x14ac:dyDescent="0.4">
      <c r="A36" s="4">
        <v>12</v>
      </c>
      <c r="B36" s="44" t="s">
        <v>1885</v>
      </c>
      <c r="C36" s="4">
        <v>11460</v>
      </c>
      <c r="D36" s="44" t="s">
        <v>1896</v>
      </c>
      <c r="E36" s="4" t="s">
        <v>953</v>
      </c>
      <c r="F36" s="4">
        <v>12</v>
      </c>
      <c r="G36" s="32" t="s">
        <v>1978</v>
      </c>
      <c r="H36" s="45">
        <v>104010586.529084</v>
      </c>
      <c r="I36" s="46">
        <v>136185</v>
      </c>
      <c r="J36" s="45">
        <v>763.74480691033523</v>
      </c>
      <c r="K36" s="45">
        <v>813.74</v>
      </c>
      <c r="L36" s="45">
        <v>80997313.780916393</v>
      </c>
      <c r="M36" s="47">
        <v>4462.83</v>
      </c>
      <c r="N36" s="45">
        <v>18149.316416022208</v>
      </c>
      <c r="O36" s="45">
        <v>19155.629999999997</v>
      </c>
      <c r="P36" s="48" t="s">
        <v>3842</v>
      </c>
      <c r="Q36" s="48" t="s">
        <v>3842</v>
      </c>
      <c r="R36" s="48" t="s">
        <v>3842</v>
      </c>
      <c r="S36" s="111" t="str">
        <f t="shared" si="2"/>
        <v>1.0</v>
      </c>
      <c r="T36" s="111" t="str">
        <f t="shared" si="3"/>
        <v>1.0</v>
      </c>
    </row>
    <row r="37" spans="1:20" ht="21" x14ac:dyDescent="0.4">
      <c r="A37" s="4">
        <v>12</v>
      </c>
      <c r="B37" s="44" t="s">
        <v>1885</v>
      </c>
      <c r="C37" s="4">
        <v>11464</v>
      </c>
      <c r="D37" s="44" t="s">
        <v>1897</v>
      </c>
      <c r="E37" s="4" t="s">
        <v>953</v>
      </c>
      <c r="F37" s="4">
        <v>5</v>
      </c>
      <c r="G37" s="32" t="s">
        <v>959</v>
      </c>
      <c r="H37" s="45">
        <v>52126684.089481197</v>
      </c>
      <c r="I37" s="46">
        <v>47402</v>
      </c>
      <c r="J37" s="45">
        <v>1099.6726739268638</v>
      </c>
      <c r="K37" s="45">
        <v>847.64</v>
      </c>
      <c r="L37" s="45">
        <v>29246329.820518799</v>
      </c>
      <c r="M37" s="47">
        <v>933.29</v>
      </c>
      <c r="N37" s="45">
        <v>31336.808302369896</v>
      </c>
      <c r="O37" s="45">
        <v>21822.46</v>
      </c>
      <c r="P37" s="48" t="s">
        <v>3843</v>
      </c>
      <c r="Q37" s="48" t="s">
        <v>3843</v>
      </c>
      <c r="R37" s="48" t="s">
        <v>3843</v>
      </c>
      <c r="S37" s="111" t="str">
        <f t="shared" si="2"/>
        <v>0</v>
      </c>
      <c r="T37" s="111" t="str">
        <f t="shared" si="3"/>
        <v>0</v>
      </c>
    </row>
    <row r="38" spans="1:20" ht="21" x14ac:dyDescent="0.4">
      <c r="A38" s="4">
        <v>12</v>
      </c>
      <c r="B38" s="44" t="s">
        <v>1898</v>
      </c>
      <c r="C38" s="4">
        <v>10747</v>
      </c>
      <c r="D38" s="44" t="s">
        <v>1899</v>
      </c>
      <c r="E38" s="4" t="s">
        <v>986</v>
      </c>
      <c r="F38" s="4">
        <v>17</v>
      </c>
      <c r="G38" s="32" t="s">
        <v>1014</v>
      </c>
      <c r="H38" s="45">
        <v>447632999.65260202</v>
      </c>
      <c r="I38" s="46">
        <v>551924</v>
      </c>
      <c r="J38" s="45">
        <v>811.04101226364867</v>
      </c>
      <c r="K38" s="45">
        <v>1102.25</v>
      </c>
      <c r="L38" s="45">
        <v>593573371.22739804</v>
      </c>
      <c r="M38" s="47">
        <v>44837.84</v>
      </c>
      <c r="N38" s="45">
        <v>13238.224036380836</v>
      </c>
      <c r="O38" s="45">
        <v>15990.869999999999</v>
      </c>
      <c r="P38" s="48" t="s">
        <v>3842</v>
      </c>
      <c r="Q38" s="48" t="s">
        <v>3842</v>
      </c>
      <c r="R38" s="48" t="s">
        <v>3842</v>
      </c>
      <c r="S38" s="111" t="str">
        <f t="shared" si="2"/>
        <v>1.0</v>
      </c>
      <c r="T38" s="111" t="str">
        <f t="shared" si="3"/>
        <v>1.0</v>
      </c>
    </row>
    <row r="39" spans="1:20" ht="21" x14ac:dyDescent="0.4">
      <c r="A39" s="4">
        <v>12</v>
      </c>
      <c r="B39" s="44" t="s">
        <v>1898</v>
      </c>
      <c r="C39" s="4">
        <v>11414</v>
      </c>
      <c r="D39" s="44" t="s">
        <v>1900</v>
      </c>
      <c r="E39" s="4" t="s">
        <v>953</v>
      </c>
      <c r="F39" s="4">
        <v>5</v>
      </c>
      <c r="G39" s="32" t="s">
        <v>959</v>
      </c>
      <c r="H39" s="45">
        <v>52916240.653623998</v>
      </c>
      <c r="I39" s="46">
        <v>77671</v>
      </c>
      <c r="J39" s="45">
        <v>681.28697523688379</v>
      </c>
      <c r="K39" s="45">
        <v>847.64</v>
      </c>
      <c r="L39" s="45">
        <v>20882870.516376</v>
      </c>
      <c r="M39" s="47">
        <v>1470.32</v>
      </c>
      <c r="N39" s="45">
        <v>14202.942567860058</v>
      </c>
      <c r="O39" s="45">
        <v>21822.46</v>
      </c>
      <c r="P39" s="48" t="s">
        <v>3842</v>
      </c>
      <c r="Q39" s="48" t="s">
        <v>3842</v>
      </c>
      <c r="R39" s="48" t="s">
        <v>3842</v>
      </c>
      <c r="S39" s="111" t="str">
        <f t="shared" si="2"/>
        <v>1.0</v>
      </c>
      <c r="T39" s="111" t="str">
        <f t="shared" si="3"/>
        <v>1.0</v>
      </c>
    </row>
    <row r="40" spans="1:20" ht="21" x14ac:dyDescent="0.4">
      <c r="A40" s="4">
        <v>12</v>
      </c>
      <c r="B40" s="44" t="s">
        <v>1898</v>
      </c>
      <c r="C40" s="4">
        <v>11415</v>
      </c>
      <c r="D40" s="44" t="s">
        <v>1901</v>
      </c>
      <c r="E40" s="4" t="s">
        <v>953</v>
      </c>
      <c r="F40" s="4">
        <v>6</v>
      </c>
      <c r="G40" s="32" t="s">
        <v>964</v>
      </c>
      <c r="H40" s="45">
        <v>64004661.004626103</v>
      </c>
      <c r="I40" s="46">
        <v>92059</v>
      </c>
      <c r="J40" s="45">
        <v>695.25696569185095</v>
      </c>
      <c r="K40" s="45">
        <v>776.18</v>
      </c>
      <c r="L40" s="45">
        <v>21744688.015373901</v>
      </c>
      <c r="M40" s="47">
        <v>1196.47</v>
      </c>
      <c r="N40" s="45">
        <v>18174.03529998571</v>
      </c>
      <c r="O40" s="45">
        <v>19052</v>
      </c>
      <c r="P40" s="48" t="s">
        <v>3842</v>
      </c>
      <c r="Q40" s="48" t="s">
        <v>3842</v>
      </c>
      <c r="R40" s="48" t="s">
        <v>3842</v>
      </c>
      <c r="S40" s="111" t="str">
        <f t="shared" si="2"/>
        <v>1.0</v>
      </c>
      <c r="T40" s="111" t="str">
        <f t="shared" si="3"/>
        <v>1.0</v>
      </c>
    </row>
    <row r="41" spans="1:20" ht="21" x14ac:dyDescent="0.4">
      <c r="A41" s="4">
        <v>12</v>
      </c>
      <c r="B41" s="44" t="s">
        <v>1898</v>
      </c>
      <c r="C41" s="4">
        <v>11416</v>
      </c>
      <c r="D41" s="44" t="s">
        <v>1902</v>
      </c>
      <c r="E41" s="4" t="s">
        <v>953</v>
      </c>
      <c r="F41" s="4">
        <v>9</v>
      </c>
      <c r="G41" s="32" t="s">
        <v>977</v>
      </c>
      <c r="H41" s="45">
        <v>59690477.694013603</v>
      </c>
      <c r="I41" s="46">
        <v>99594</v>
      </c>
      <c r="J41" s="45">
        <v>599.33808958384645</v>
      </c>
      <c r="K41" s="45">
        <v>753.1400000000001</v>
      </c>
      <c r="L41" s="45">
        <v>23715268.715986401</v>
      </c>
      <c r="M41" s="47">
        <v>1515.25</v>
      </c>
      <c r="N41" s="45">
        <v>15651.060033648837</v>
      </c>
      <c r="O41" s="45">
        <v>18656.45</v>
      </c>
      <c r="P41" s="48" t="s">
        <v>3842</v>
      </c>
      <c r="Q41" s="48" t="s">
        <v>3842</v>
      </c>
      <c r="R41" s="48" t="s">
        <v>3842</v>
      </c>
      <c r="S41" s="111" t="str">
        <f t="shared" si="2"/>
        <v>1.0</v>
      </c>
      <c r="T41" s="111" t="str">
        <f t="shared" si="3"/>
        <v>1.0</v>
      </c>
    </row>
    <row r="42" spans="1:20" ht="21" x14ac:dyDescent="0.4">
      <c r="A42" s="4">
        <v>12</v>
      </c>
      <c r="B42" s="44" t="s">
        <v>1898</v>
      </c>
      <c r="C42" s="4">
        <v>11417</v>
      </c>
      <c r="D42" s="44" t="s">
        <v>1903</v>
      </c>
      <c r="E42" s="4" t="s">
        <v>953</v>
      </c>
      <c r="F42" s="4">
        <v>12</v>
      </c>
      <c r="G42" s="32" t="s">
        <v>1978</v>
      </c>
      <c r="H42" s="45">
        <v>140728469.579853</v>
      </c>
      <c r="I42" s="46">
        <v>183882</v>
      </c>
      <c r="J42" s="45">
        <v>765.31944170638235</v>
      </c>
      <c r="K42" s="45">
        <v>813.74</v>
      </c>
      <c r="L42" s="45">
        <v>71144375.200146794</v>
      </c>
      <c r="M42" s="47">
        <v>3916.82</v>
      </c>
      <c r="N42" s="45">
        <v>18163.810233849599</v>
      </c>
      <c r="O42" s="45">
        <v>19155.629999999997</v>
      </c>
      <c r="P42" s="48" t="s">
        <v>3842</v>
      </c>
      <c r="Q42" s="48" t="s">
        <v>3842</v>
      </c>
      <c r="R42" s="48" t="s">
        <v>3842</v>
      </c>
      <c r="S42" s="111" t="str">
        <f t="shared" si="2"/>
        <v>1.0</v>
      </c>
      <c r="T42" s="111" t="str">
        <f t="shared" si="3"/>
        <v>1.0</v>
      </c>
    </row>
    <row r="43" spans="1:20" ht="21" x14ac:dyDescent="0.4">
      <c r="A43" s="4">
        <v>12</v>
      </c>
      <c r="B43" s="44" t="s">
        <v>1898</v>
      </c>
      <c r="C43" s="4">
        <v>11418</v>
      </c>
      <c r="D43" s="44" t="s">
        <v>1904</v>
      </c>
      <c r="E43" s="4" t="s">
        <v>953</v>
      </c>
      <c r="F43" s="4">
        <v>6</v>
      </c>
      <c r="G43" s="32" t="s">
        <v>964</v>
      </c>
      <c r="H43" s="45">
        <v>68834191.018122807</v>
      </c>
      <c r="I43" s="46">
        <v>117124</v>
      </c>
      <c r="J43" s="45">
        <v>587.70355365358773</v>
      </c>
      <c r="K43" s="45">
        <v>776.18</v>
      </c>
      <c r="L43" s="45">
        <v>25575380.401877198</v>
      </c>
      <c r="M43" s="47">
        <v>1990.07</v>
      </c>
      <c r="N43" s="45">
        <v>12851.497887952282</v>
      </c>
      <c r="O43" s="45">
        <v>19052</v>
      </c>
      <c r="P43" s="48" t="s">
        <v>3842</v>
      </c>
      <c r="Q43" s="48" t="s">
        <v>3842</v>
      </c>
      <c r="R43" s="48" t="s">
        <v>3842</v>
      </c>
      <c r="S43" s="111" t="str">
        <f t="shared" si="2"/>
        <v>1.0</v>
      </c>
      <c r="T43" s="111" t="str">
        <f t="shared" si="3"/>
        <v>1.0</v>
      </c>
    </row>
    <row r="44" spans="1:20" ht="21" x14ac:dyDescent="0.4">
      <c r="A44" s="4">
        <v>12</v>
      </c>
      <c r="B44" s="44" t="s">
        <v>1898</v>
      </c>
      <c r="C44" s="4">
        <v>11419</v>
      </c>
      <c r="D44" s="44" t="s">
        <v>1905</v>
      </c>
      <c r="E44" s="4" t="s">
        <v>953</v>
      </c>
      <c r="F44" s="4">
        <v>5</v>
      </c>
      <c r="G44" s="32" t="s">
        <v>959</v>
      </c>
      <c r="H44" s="45">
        <v>41634837.550930902</v>
      </c>
      <c r="I44" s="46">
        <v>41897</v>
      </c>
      <c r="J44" s="45">
        <v>993.7426916230495</v>
      </c>
      <c r="K44" s="45">
        <v>847.64</v>
      </c>
      <c r="L44" s="45">
        <v>18402158.723069102</v>
      </c>
      <c r="M44" s="47">
        <v>1323.87</v>
      </c>
      <c r="N44" s="45">
        <v>13900.276253007549</v>
      </c>
      <c r="O44" s="45">
        <v>21822.46</v>
      </c>
      <c r="P44" s="48" t="s">
        <v>3843</v>
      </c>
      <c r="Q44" s="48" t="s">
        <v>3842</v>
      </c>
      <c r="R44" s="48" t="s">
        <v>3843</v>
      </c>
      <c r="S44" s="111" t="str">
        <f t="shared" si="2"/>
        <v>0</v>
      </c>
      <c r="T44" s="111" t="str">
        <f t="shared" si="3"/>
        <v>1.0</v>
      </c>
    </row>
    <row r="45" spans="1:20" ht="21" x14ac:dyDescent="0.4">
      <c r="A45" s="4">
        <v>12</v>
      </c>
      <c r="B45" s="44" t="s">
        <v>1898</v>
      </c>
      <c r="C45" s="4">
        <v>11420</v>
      </c>
      <c r="D45" s="44" t="s">
        <v>1906</v>
      </c>
      <c r="E45" s="4" t="s">
        <v>953</v>
      </c>
      <c r="F45" s="4">
        <v>6</v>
      </c>
      <c r="G45" s="32" t="s">
        <v>964</v>
      </c>
      <c r="H45" s="45">
        <v>56232433.407260001</v>
      </c>
      <c r="I45" s="46">
        <v>89004</v>
      </c>
      <c r="J45" s="45">
        <v>631.79669910633231</v>
      </c>
      <c r="K45" s="45">
        <v>776.18</v>
      </c>
      <c r="L45" s="45">
        <v>22038099.782740001</v>
      </c>
      <c r="M45" s="47">
        <v>1428.46</v>
      </c>
      <c r="N45" s="45">
        <v>15427.873222029319</v>
      </c>
      <c r="O45" s="45">
        <v>19052</v>
      </c>
      <c r="P45" s="48" t="s">
        <v>3842</v>
      </c>
      <c r="Q45" s="48" t="s">
        <v>3842</v>
      </c>
      <c r="R45" s="48" t="s">
        <v>3842</v>
      </c>
      <c r="S45" s="111" t="str">
        <f t="shared" si="2"/>
        <v>1.0</v>
      </c>
      <c r="T45" s="111" t="str">
        <f t="shared" si="3"/>
        <v>1.0</v>
      </c>
    </row>
    <row r="46" spans="1:20" ht="21" x14ac:dyDescent="0.4">
      <c r="A46" s="4">
        <v>12</v>
      </c>
      <c r="B46" s="44" t="s">
        <v>1898</v>
      </c>
      <c r="C46" s="4">
        <v>11421</v>
      </c>
      <c r="D46" s="44" t="s">
        <v>1907</v>
      </c>
      <c r="E46" s="4" t="s">
        <v>953</v>
      </c>
      <c r="F46" s="4">
        <v>5</v>
      </c>
      <c r="G46" s="32" t="s">
        <v>959</v>
      </c>
      <c r="H46" s="45">
        <v>51260005.8017665</v>
      </c>
      <c r="I46" s="46">
        <v>80741</v>
      </c>
      <c r="J46" s="45">
        <v>634.86959291768119</v>
      </c>
      <c r="K46" s="45">
        <v>847.64</v>
      </c>
      <c r="L46" s="45">
        <v>16355666.088233501</v>
      </c>
      <c r="M46" s="47">
        <v>1287.3900000000001</v>
      </c>
      <c r="N46" s="45">
        <v>12704.515405769425</v>
      </c>
      <c r="O46" s="45">
        <v>21822.46</v>
      </c>
      <c r="P46" s="48" t="s">
        <v>3842</v>
      </c>
      <c r="Q46" s="48" t="s">
        <v>3842</v>
      </c>
      <c r="R46" s="48" t="s">
        <v>3842</v>
      </c>
      <c r="S46" s="111" t="str">
        <f t="shared" si="2"/>
        <v>1.0</v>
      </c>
      <c r="T46" s="111" t="str">
        <f t="shared" si="3"/>
        <v>1.0</v>
      </c>
    </row>
    <row r="47" spans="1:20" ht="21" x14ac:dyDescent="0.4">
      <c r="A47" s="4">
        <v>12</v>
      </c>
      <c r="B47" s="44" t="s">
        <v>1898</v>
      </c>
      <c r="C47" s="4">
        <v>11422</v>
      </c>
      <c r="D47" s="44" t="s">
        <v>1908</v>
      </c>
      <c r="E47" s="4" t="s">
        <v>953</v>
      </c>
      <c r="F47" s="4">
        <v>5</v>
      </c>
      <c r="G47" s="32" t="s">
        <v>959</v>
      </c>
      <c r="H47" s="45">
        <v>65754395.200943597</v>
      </c>
      <c r="I47" s="46">
        <v>95548</v>
      </c>
      <c r="J47" s="45">
        <v>688.181806013141</v>
      </c>
      <c r="K47" s="45">
        <v>847.64</v>
      </c>
      <c r="L47" s="45">
        <v>28663543.129056402</v>
      </c>
      <c r="M47" s="47">
        <v>1936.96</v>
      </c>
      <c r="N47" s="45">
        <v>14798.211180951801</v>
      </c>
      <c r="O47" s="45">
        <v>21822.46</v>
      </c>
      <c r="P47" s="48" t="s">
        <v>3842</v>
      </c>
      <c r="Q47" s="48" t="s">
        <v>3842</v>
      </c>
      <c r="R47" s="48" t="s">
        <v>3842</v>
      </c>
      <c r="S47" s="111" t="str">
        <f t="shared" si="2"/>
        <v>1.0</v>
      </c>
      <c r="T47" s="111" t="str">
        <f t="shared" si="3"/>
        <v>1.0</v>
      </c>
    </row>
    <row r="48" spans="1:20" ht="21" x14ac:dyDescent="0.4">
      <c r="A48" s="4">
        <v>12</v>
      </c>
      <c r="B48" s="44" t="s">
        <v>1898</v>
      </c>
      <c r="C48" s="4">
        <v>24673</v>
      </c>
      <c r="D48" s="44" t="s">
        <v>1909</v>
      </c>
      <c r="E48" s="4" t="s">
        <v>953</v>
      </c>
      <c r="F48" s="4">
        <v>3</v>
      </c>
      <c r="G48" s="32" t="s">
        <v>1029</v>
      </c>
      <c r="H48" s="45">
        <v>40183366.209056802</v>
      </c>
      <c r="I48" s="46">
        <v>63781</v>
      </c>
      <c r="J48" s="45">
        <v>630.02094995463858</v>
      </c>
      <c r="K48" s="45">
        <v>766.8</v>
      </c>
      <c r="L48" s="45">
        <v>16658833.4609432</v>
      </c>
      <c r="M48" s="47">
        <v>1118.08</v>
      </c>
      <c r="N48" s="45">
        <v>14899.500448038782</v>
      </c>
      <c r="O48" s="45">
        <v>18196.099999999999</v>
      </c>
      <c r="P48" s="48" t="s">
        <v>3842</v>
      </c>
      <c r="Q48" s="48" t="s">
        <v>3842</v>
      </c>
      <c r="R48" s="48" t="s">
        <v>3842</v>
      </c>
      <c r="S48" s="111" t="str">
        <f t="shared" si="2"/>
        <v>1.0</v>
      </c>
      <c r="T48" s="111" t="str">
        <f t="shared" si="3"/>
        <v>1.0</v>
      </c>
    </row>
    <row r="49" spans="1:20" ht="21" x14ac:dyDescent="0.4">
      <c r="A49" s="4">
        <v>12</v>
      </c>
      <c r="B49" s="44" t="s">
        <v>1910</v>
      </c>
      <c r="C49" s="4">
        <v>10684</v>
      </c>
      <c r="D49" s="44" t="s">
        <v>1911</v>
      </c>
      <c r="E49" s="4" t="s">
        <v>949</v>
      </c>
      <c r="F49" s="4">
        <v>18</v>
      </c>
      <c r="G49" s="32" t="s">
        <v>1979</v>
      </c>
      <c r="H49" s="45">
        <v>549997172.894835</v>
      </c>
      <c r="I49" s="46">
        <v>600627</v>
      </c>
      <c r="J49" s="45">
        <v>915.70504305473276</v>
      </c>
      <c r="K49" s="45">
        <v>1227.25</v>
      </c>
      <c r="L49" s="45">
        <v>820359403.865165</v>
      </c>
      <c r="M49" s="47">
        <v>50814.63</v>
      </c>
      <c r="N49" s="45">
        <v>16144.157772381006</v>
      </c>
      <c r="O49" s="45">
        <v>17673.439999999999</v>
      </c>
      <c r="P49" s="48" t="s">
        <v>3842</v>
      </c>
      <c r="Q49" s="48" t="s">
        <v>3842</v>
      </c>
      <c r="R49" s="48" t="s">
        <v>3842</v>
      </c>
      <c r="S49" s="111" t="str">
        <f t="shared" si="2"/>
        <v>1.0</v>
      </c>
      <c r="T49" s="111" t="str">
        <f t="shared" si="3"/>
        <v>1.0</v>
      </c>
    </row>
    <row r="50" spans="1:20" ht="21" x14ac:dyDescent="0.4">
      <c r="A50" s="4">
        <v>12</v>
      </c>
      <c r="B50" s="44" t="s">
        <v>1910</v>
      </c>
      <c r="C50" s="4">
        <v>10749</v>
      </c>
      <c r="D50" s="44" t="s">
        <v>1912</v>
      </c>
      <c r="E50" s="4" t="s">
        <v>986</v>
      </c>
      <c r="F50" s="4">
        <v>14</v>
      </c>
      <c r="G50" s="32" t="s">
        <v>1981</v>
      </c>
      <c r="H50" s="45">
        <v>169646543.50970799</v>
      </c>
      <c r="I50" s="46">
        <v>181498</v>
      </c>
      <c r="J50" s="45">
        <v>934.70199952455664</v>
      </c>
      <c r="K50" s="45">
        <v>831.58</v>
      </c>
      <c r="L50" s="45">
        <v>159589170.81029201</v>
      </c>
      <c r="M50" s="47">
        <v>7353.45</v>
      </c>
      <c r="N50" s="45">
        <v>21702.625408521442</v>
      </c>
      <c r="O50" s="45">
        <v>21531.52</v>
      </c>
      <c r="P50" s="48" t="s">
        <v>3843</v>
      </c>
      <c r="Q50" s="48" t="s">
        <v>3843</v>
      </c>
      <c r="R50" s="48" t="s">
        <v>3843</v>
      </c>
      <c r="S50" s="111" t="str">
        <f t="shared" si="2"/>
        <v>0</v>
      </c>
      <c r="T50" s="111" t="str">
        <f t="shared" si="3"/>
        <v>0</v>
      </c>
    </row>
    <row r="51" spans="1:20" ht="21" x14ac:dyDescent="0.4">
      <c r="A51" s="4">
        <v>12</v>
      </c>
      <c r="B51" s="44" t="s">
        <v>1910</v>
      </c>
      <c r="C51" s="4">
        <v>11432</v>
      </c>
      <c r="D51" s="44" t="s">
        <v>1913</v>
      </c>
      <c r="E51" s="4" t="s">
        <v>953</v>
      </c>
      <c r="F51" s="4">
        <v>6</v>
      </c>
      <c r="G51" s="32" t="s">
        <v>964</v>
      </c>
      <c r="H51" s="45">
        <v>85581956.794641197</v>
      </c>
      <c r="I51" s="46">
        <v>116962</v>
      </c>
      <c r="J51" s="45">
        <v>731.70736473932732</v>
      </c>
      <c r="K51" s="45">
        <v>776.18</v>
      </c>
      <c r="L51" s="45">
        <v>56022112.665358797</v>
      </c>
      <c r="M51" s="47">
        <v>2377.37</v>
      </c>
      <c r="N51" s="45">
        <v>23564.742831514992</v>
      </c>
      <c r="O51" s="45">
        <v>19052</v>
      </c>
      <c r="P51" s="48" t="s">
        <v>3842</v>
      </c>
      <c r="Q51" s="48" t="s">
        <v>3843</v>
      </c>
      <c r="R51" s="48" t="s">
        <v>3843</v>
      </c>
      <c r="S51" s="111" t="str">
        <f t="shared" si="2"/>
        <v>1.0</v>
      </c>
      <c r="T51" s="111" t="str">
        <f t="shared" si="3"/>
        <v>0</v>
      </c>
    </row>
    <row r="52" spans="1:20" ht="21" x14ac:dyDescent="0.4">
      <c r="A52" s="4">
        <v>12</v>
      </c>
      <c r="B52" s="44" t="s">
        <v>1910</v>
      </c>
      <c r="C52" s="4">
        <v>11433</v>
      </c>
      <c r="D52" s="44" t="s">
        <v>1914</v>
      </c>
      <c r="E52" s="4" t="s">
        <v>953</v>
      </c>
      <c r="F52" s="4">
        <v>5</v>
      </c>
      <c r="G52" s="32" t="s">
        <v>959</v>
      </c>
      <c r="H52" s="45">
        <v>54185848.1708</v>
      </c>
      <c r="I52" s="46">
        <v>63937</v>
      </c>
      <c r="J52" s="45">
        <v>847.48812379060644</v>
      </c>
      <c r="K52" s="45">
        <v>847.64</v>
      </c>
      <c r="L52" s="45">
        <v>33385186.359200001</v>
      </c>
      <c r="M52" s="47">
        <v>1175.33</v>
      </c>
      <c r="N52" s="45">
        <v>28404.947001437897</v>
      </c>
      <c r="O52" s="45">
        <v>21822.46</v>
      </c>
      <c r="P52" s="48" t="s">
        <v>3842</v>
      </c>
      <c r="Q52" s="48" t="s">
        <v>3843</v>
      </c>
      <c r="R52" s="48" t="s">
        <v>3843</v>
      </c>
      <c r="S52" s="111" t="str">
        <f t="shared" si="2"/>
        <v>1.0</v>
      </c>
      <c r="T52" s="111" t="str">
        <f t="shared" si="3"/>
        <v>0</v>
      </c>
    </row>
    <row r="53" spans="1:20" ht="21" x14ac:dyDescent="0.4">
      <c r="A53" s="4">
        <v>12</v>
      </c>
      <c r="B53" s="44" t="s">
        <v>1910</v>
      </c>
      <c r="C53" s="4">
        <v>11434</v>
      </c>
      <c r="D53" s="44" t="s">
        <v>1915</v>
      </c>
      <c r="E53" s="4" t="s">
        <v>953</v>
      </c>
      <c r="F53" s="4">
        <v>10</v>
      </c>
      <c r="G53" s="32" t="s">
        <v>955</v>
      </c>
      <c r="H53" s="45">
        <v>99560134.523788095</v>
      </c>
      <c r="I53" s="46">
        <v>153275</v>
      </c>
      <c r="J53" s="45">
        <v>649.55233745743328</v>
      </c>
      <c r="K53" s="45">
        <v>782.14</v>
      </c>
      <c r="L53" s="45">
        <v>112123624.966212</v>
      </c>
      <c r="M53" s="47">
        <v>5828.31</v>
      </c>
      <c r="N53" s="45">
        <v>19237.759310368187</v>
      </c>
      <c r="O53" s="45">
        <v>18607.43</v>
      </c>
      <c r="P53" s="48" t="s">
        <v>3842</v>
      </c>
      <c r="Q53" s="48" t="s">
        <v>3843</v>
      </c>
      <c r="R53" s="48" t="s">
        <v>3843</v>
      </c>
      <c r="S53" s="111" t="str">
        <f t="shared" si="2"/>
        <v>1.0</v>
      </c>
      <c r="T53" s="111" t="str">
        <f t="shared" si="3"/>
        <v>0</v>
      </c>
    </row>
    <row r="54" spans="1:20" ht="21" x14ac:dyDescent="0.4">
      <c r="A54" s="4">
        <v>12</v>
      </c>
      <c r="B54" s="44" t="s">
        <v>1910</v>
      </c>
      <c r="C54" s="4">
        <v>11461</v>
      </c>
      <c r="D54" s="44" t="s">
        <v>1916</v>
      </c>
      <c r="E54" s="4" t="s">
        <v>953</v>
      </c>
      <c r="F54" s="4">
        <v>10</v>
      </c>
      <c r="G54" s="32" t="s">
        <v>955</v>
      </c>
      <c r="H54" s="45">
        <v>110793692.27604499</v>
      </c>
      <c r="I54" s="46">
        <v>121696</v>
      </c>
      <c r="J54" s="45">
        <v>910.41359022519225</v>
      </c>
      <c r="K54" s="45">
        <v>782.14</v>
      </c>
      <c r="L54" s="45">
        <v>75961681.263955504</v>
      </c>
      <c r="M54" s="47">
        <v>4104.54</v>
      </c>
      <c r="N54" s="45">
        <v>18506.746496307871</v>
      </c>
      <c r="O54" s="45">
        <v>18607.43</v>
      </c>
      <c r="P54" s="48" t="s">
        <v>3843</v>
      </c>
      <c r="Q54" s="48" t="s">
        <v>3842</v>
      </c>
      <c r="R54" s="48" t="s">
        <v>3843</v>
      </c>
      <c r="S54" s="111" t="str">
        <f t="shared" si="2"/>
        <v>0</v>
      </c>
      <c r="T54" s="111" t="str">
        <f t="shared" si="3"/>
        <v>1.0</v>
      </c>
    </row>
    <row r="55" spans="1:20" ht="21" x14ac:dyDescent="0.4">
      <c r="A55" s="4">
        <v>12</v>
      </c>
      <c r="B55" s="44" t="s">
        <v>1910</v>
      </c>
      <c r="C55" s="4">
        <v>13806</v>
      </c>
      <c r="D55" s="44" t="s">
        <v>1917</v>
      </c>
      <c r="E55" s="4" t="s">
        <v>953</v>
      </c>
      <c r="F55" s="4">
        <v>5</v>
      </c>
      <c r="G55" s="32" t="s">
        <v>959</v>
      </c>
      <c r="H55" s="45">
        <v>53995923.411561199</v>
      </c>
      <c r="I55" s="46">
        <v>50245</v>
      </c>
      <c r="J55" s="45">
        <v>1074.6526701475011</v>
      </c>
      <c r="K55" s="45">
        <v>847.64</v>
      </c>
      <c r="L55" s="45">
        <v>27721320.608438801</v>
      </c>
      <c r="M55" s="47">
        <v>1106.46</v>
      </c>
      <c r="N55" s="45">
        <v>25054.064863111907</v>
      </c>
      <c r="O55" s="45">
        <v>21822.46</v>
      </c>
      <c r="P55" s="48" t="s">
        <v>3843</v>
      </c>
      <c r="Q55" s="48" t="s">
        <v>3843</v>
      </c>
      <c r="R55" s="48" t="s">
        <v>3843</v>
      </c>
      <c r="S55" s="111" t="str">
        <f t="shared" si="2"/>
        <v>0</v>
      </c>
      <c r="T55" s="111" t="str">
        <f t="shared" si="3"/>
        <v>0</v>
      </c>
    </row>
    <row r="56" spans="1:20" ht="21" x14ac:dyDescent="0.4">
      <c r="A56" s="4">
        <v>12</v>
      </c>
      <c r="B56" s="44" t="s">
        <v>1910</v>
      </c>
      <c r="C56" s="4">
        <v>24689</v>
      </c>
      <c r="D56" s="44" t="s">
        <v>1918</v>
      </c>
      <c r="E56" s="4" t="s">
        <v>953</v>
      </c>
      <c r="F56" s="4">
        <v>5</v>
      </c>
      <c r="G56" s="32" t="s">
        <v>959</v>
      </c>
      <c r="H56" s="45">
        <v>32942830.9005729</v>
      </c>
      <c r="I56" s="46">
        <v>55186</v>
      </c>
      <c r="J56" s="45">
        <v>596.94181315139531</v>
      </c>
      <c r="K56" s="45">
        <v>847.64</v>
      </c>
      <c r="L56" s="45">
        <v>46158336.379427098</v>
      </c>
      <c r="M56" s="47">
        <v>2427.81</v>
      </c>
      <c r="N56" s="45">
        <v>19012.3347294175</v>
      </c>
      <c r="O56" s="45">
        <v>21822.46</v>
      </c>
      <c r="P56" s="48" t="s">
        <v>3842</v>
      </c>
      <c r="Q56" s="48" t="s">
        <v>3842</v>
      </c>
      <c r="R56" s="48" t="s">
        <v>3842</v>
      </c>
      <c r="S56" s="111" t="str">
        <f t="shared" si="2"/>
        <v>1.0</v>
      </c>
      <c r="T56" s="111" t="str">
        <f t="shared" si="3"/>
        <v>1.0</v>
      </c>
    </row>
    <row r="57" spans="1:20" ht="21" x14ac:dyDescent="0.4">
      <c r="A57" s="4">
        <v>12</v>
      </c>
      <c r="B57" s="44" t="s">
        <v>1919</v>
      </c>
      <c r="C57" s="4">
        <v>10682</v>
      </c>
      <c r="D57" s="44" t="s">
        <v>1920</v>
      </c>
      <c r="E57" s="4" t="s">
        <v>949</v>
      </c>
      <c r="F57" s="4">
        <v>18</v>
      </c>
      <c r="G57" s="32" t="s">
        <v>1979</v>
      </c>
      <c r="H57" s="45">
        <v>944900885.95263898</v>
      </c>
      <c r="I57" s="46">
        <v>999883</v>
      </c>
      <c r="J57" s="45">
        <v>945.01145229255724</v>
      </c>
      <c r="K57" s="45">
        <v>1227.25</v>
      </c>
      <c r="L57" s="45">
        <v>1618645100.94736</v>
      </c>
      <c r="M57" s="47">
        <v>100670.32</v>
      </c>
      <c r="N57" s="45">
        <v>16078.672452291399</v>
      </c>
      <c r="O57" s="45">
        <v>17673.439999999999</v>
      </c>
      <c r="P57" s="48" t="s">
        <v>3842</v>
      </c>
      <c r="Q57" s="48" t="s">
        <v>3842</v>
      </c>
      <c r="R57" s="48" t="s">
        <v>3842</v>
      </c>
      <c r="S57" s="111" t="str">
        <f t="shared" si="2"/>
        <v>1.0</v>
      </c>
      <c r="T57" s="111" t="str">
        <f t="shared" si="3"/>
        <v>1.0</v>
      </c>
    </row>
    <row r="58" spans="1:20" ht="21" x14ac:dyDescent="0.4">
      <c r="A58" s="4">
        <v>12</v>
      </c>
      <c r="B58" s="44" t="s">
        <v>1919</v>
      </c>
      <c r="C58" s="4">
        <v>10745</v>
      </c>
      <c r="D58" s="44" t="s">
        <v>1921</v>
      </c>
      <c r="E58" s="4" t="s">
        <v>986</v>
      </c>
      <c r="F58" s="4">
        <v>17</v>
      </c>
      <c r="G58" s="32" t="s">
        <v>1014</v>
      </c>
      <c r="H58" s="45">
        <v>620035484.81520998</v>
      </c>
      <c r="I58" s="46">
        <v>726571</v>
      </c>
      <c r="J58" s="45">
        <v>853.37218911188302</v>
      </c>
      <c r="K58" s="45">
        <v>1102.25</v>
      </c>
      <c r="L58" s="45">
        <v>731836519.59478998</v>
      </c>
      <c r="M58" s="47">
        <v>47326.75</v>
      </c>
      <c r="N58" s="45">
        <v>15463.485652295794</v>
      </c>
      <c r="O58" s="45">
        <v>15990.869999999999</v>
      </c>
      <c r="P58" s="48" t="s">
        <v>3842</v>
      </c>
      <c r="Q58" s="48" t="s">
        <v>3842</v>
      </c>
      <c r="R58" s="48" t="s">
        <v>3842</v>
      </c>
      <c r="S58" s="111" t="str">
        <f t="shared" si="2"/>
        <v>1.0</v>
      </c>
      <c r="T58" s="111" t="str">
        <f t="shared" si="3"/>
        <v>1.0</v>
      </c>
    </row>
    <row r="59" spans="1:20" ht="21" x14ac:dyDescent="0.4">
      <c r="A59" s="4">
        <v>12</v>
      </c>
      <c r="B59" s="44" t="s">
        <v>1919</v>
      </c>
      <c r="C59" s="4">
        <v>11386</v>
      </c>
      <c r="D59" s="44" t="s">
        <v>1922</v>
      </c>
      <c r="E59" s="4" t="s">
        <v>953</v>
      </c>
      <c r="F59" s="4">
        <v>6</v>
      </c>
      <c r="G59" s="32" t="s">
        <v>964</v>
      </c>
      <c r="H59" s="45">
        <v>81571627.176427096</v>
      </c>
      <c r="I59" s="46">
        <v>99456</v>
      </c>
      <c r="J59" s="45">
        <v>820.17804030352215</v>
      </c>
      <c r="K59" s="45">
        <v>776.18</v>
      </c>
      <c r="L59" s="45">
        <v>35618067.853573002</v>
      </c>
      <c r="M59" s="47">
        <v>1632.67</v>
      </c>
      <c r="N59" s="45">
        <v>21815.840220971171</v>
      </c>
      <c r="O59" s="45">
        <v>19052</v>
      </c>
      <c r="P59" s="48" t="s">
        <v>3843</v>
      </c>
      <c r="Q59" s="48" t="s">
        <v>3843</v>
      </c>
      <c r="R59" s="48" t="s">
        <v>3843</v>
      </c>
      <c r="S59" s="111" t="str">
        <f t="shared" si="2"/>
        <v>0</v>
      </c>
      <c r="T59" s="111" t="str">
        <f t="shared" si="3"/>
        <v>0</v>
      </c>
    </row>
    <row r="60" spans="1:20" ht="21" x14ac:dyDescent="0.4">
      <c r="A60" s="4">
        <v>12</v>
      </c>
      <c r="B60" s="44" t="s">
        <v>1919</v>
      </c>
      <c r="C60" s="4">
        <v>11387</v>
      </c>
      <c r="D60" s="44" t="s">
        <v>1923</v>
      </c>
      <c r="E60" s="4" t="s">
        <v>953</v>
      </c>
      <c r="F60" s="4">
        <v>7</v>
      </c>
      <c r="G60" s="32" t="s">
        <v>968</v>
      </c>
      <c r="H60" s="45">
        <v>158454369.57220799</v>
      </c>
      <c r="I60" s="46">
        <v>201950</v>
      </c>
      <c r="J60" s="45">
        <v>784.62178545287441</v>
      </c>
      <c r="K60" s="45">
        <v>843.24</v>
      </c>
      <c r="L60" s="45">
        <v>50844331.217791602</v>
      </c>
      <c r="M60" s="47">
        <v>3071.18</v>
      </c>
      <c r="N60" s="45">
        <v>16555.308128403936</v>
      </c>
      <c r="O60" s="45">
        <v>23180.18</v>
      </c>
      <c r="P60" s="48" t="s">
        <v>3842</v>
      </c>
      <c r="Q60" s="48" t="s">
        <v>3842</v>
      </c>
      <c r="R60" s="48" t="s">
        <v>3842</v>
      </c>
      <c r="S60" s="111" t="str">
        <f t="shared" si="2"/>
        <v>1.0</v>
      </c>
      <c r="T60" s="111" t="str">
        <f t="shared" si="3"/>
        <v>1.0</v>
      </c>
    </row>
    <row r="61" spans="1:20" ht="21" x14ac:dyDescent="0.4">
      <c r="A61" s="4">
        <v>12</v>
      </c>
      <c r="B61" s="44" t="s">
        <v>1919</v>
      </c>
      <c r="C61" s="4">
        <v>11388</v>
      </c>
      <c r="D61" s="44" t="s">
        <v>1977</v>
      </c>
      <c r="E61" s="4" t="s">
        <v>953</v>
      </c>
      <c r="F61" s="4">
        <v>13</v>
      </c>
      <c r="G61" s="32" t="s">
        <v>962</v>
      </c>
      <c r="H61" s="45">
        <v>163557453.89304301</v>
      </c>
      <c r="I61" s="46">
        <v>194629</v>
      </c>
      <c r="J61" s="45">
        <v>840.35500307273333</v>
      </c>
      <c r="K61" s="45">
        <v>761.36</v>
      </c>
      <c r="L61" s="45">
        <v>143165015.77695701</v>
      </c>
      <c r="M61" s="47">
        <v>8199.0499999999993</v>
      </c>
      <c r="N61" s="45">
        <v>17461.171206049119</v>
      </c>
      <c r="O61" s="45">
        <v>17675.71</v>
      </c>
      <c r="P61" s="48" t="s">
        <v>3843</v>
      </c>
      <c r="Q61" s="48" t="s">
        <v>3842</v>
      </c>
      <c r="R61" s="48" t="s">
        <v>3843</v>
      </c>
      <c r="S61" s="111" t="str">
        <f t="shared" si="2"/>
        <v>0</v>
      </c>
      <c r="T61" s="111" t="str">
        <f t="shared" si="3"/>
        <v>1.0</v>
      </c>
    </row>
    <row r="62" spans="1:20" ht="21" x14ac:dyDescent="0.4">
      <c r="A62" s="4">
        <v>12</v>
      </c>
      <c r="B62" s="44" t="s">
        <v>1919</v>
      </c>
      <c r="C62" s="4">
        <v>11390</v>
      </c>
      <c r="D62" s="44" t="s">
        <v>1925</v>
      </c>
      <c r="E62" s="4" t="s">
        <v>953</v>
      </c>
      <c r="F62" s="4">
        <v>7</v>
      </c>
      <c r="G62" s="32" t="s">
        <v>968</v>
      </c>
      <c r="H62" s="45">
        <v>118984902.316185</v>
      </c>
      <c r="I62" s="46">
        <v>197875</v>
      </c>
      <c r="J62" s="45">
        <v>601.31346716960206</v>
      </c>
      <c r="K62" s="45">
        <v>843.24</v>
      </c>
      <c r="L62" s="45">
        <v>68455483.193815097</v>
      </c>
      <c r="M62" s="47">
        <v>2680.46</v>
      </c>
      <c r="N62" s="45">
        <v>25538.707234510159</v>
      </c>
      <c r="O62" s="45">
        <v>23180.18</v>
      </c>
      <c r="P62" s="48" t="s">
        <v>3842</v>
      </c>
      <c r="Q62" s="48" t="s">
        <v>3843</v>
      </c>
      <c r="R62" s="48" t="s">
        <v>3843</v>
      </c>
      <c r="S62" s="111" t="str">
        <f t="shared" si="2"/>
        <v>1.0</v>
      </c>
      <c r="T62" s="111" t="str">
        <f t="shared" si="3"/>
        <v>0</v>
      </c>
    </row>
    <row r="63" spans="1:20" ht="21" x14ac:dyDescent="0.4">
      <c r="A63" s="4">
        <v>12</v>
      </c>
      <c r="B63" s="44" t="s">
        <v>1919</v>
      </c>
      <c r="C63" s="4">
        <v>11391</v>
      </c>
      <c r="D63" s="44" t="s">
        <v>1926</v>
      </c>
      <c r="E63" s="4" t="s">
        <v>953</v>
      </c>
      <c r="F63" s="4">
        <v>7</v>
      </c>
      <c r="G63" s="32" t="s">
        <v>968</v>
      </c>
      <c r="H63" s="45">
        <v>96387313.929127902</v>
      </c>
      <c r="I63" s="46">
        <v>128738</v>
      </c>
      <c r="J63" s="45">
        <v>748.70911408541303</v>
      </c>
      <c r="K63" s="45">
        <v>843.24</v>
      </c>
      <c r="L63" s="45">
        <v>58131146.150872096</v>
      </c>
      <c r="M63" s="47">
        <v>2247.8200000000002</v>
      </c>
      <c r="N63" s="45">
        <v>25861.121509227647</v>
      </c>
      <c r="O63" s="45">
        <v>23180.18</v>
      </c>
      <c r="P63" s="48" t="s">
        <v>3842</v>
      </c>
      <c r="Q63" s="48" t="s">
        <v>3843</v>
      </c>
      <c r="R63" s="48" t="s">
        <v>3843</v>
      </c>
      <c r="S63" s="111" t="str">
        <f t="shared" si="2"/>
        <v>1.0</v>
      </c>
      <c r="T63" s="111" t="str">
        <f t="shared" si="3"/>
        <v>0</v>
      </c>
    </row>
    <row r="64" spans="1:20" ht="21" x14ac:dyDescent="0.4">
      <c r="A64" s="4">
        <v>12</v>
      </c>
      <c r="B64" s="44" t="s">
        <v>1919</v>
      </c>
      <c r="C64" s="4">
        <v>11392</v>
      </c>
      <c r="D64" s="44" t="s">
        <v>1927</v>
      </c>
      <c r="E64" s="4" t="s">
        <v>953</v>
      </c>
      <c r="F64" s="4">
        <v>9</v>
      </c>
      <c r="G64" s="32" t="s">
        <v>977</v>
      </c>
      <c r="H64" s="45">
        <v>112609589.61609501</v>
      </c>
      <c r="I64" s="46">
        <v>148972</v>
      </c>
      <c r="J64" s="45">
        <v>755.91110823574229</v>
      </c>
      <c r="K64" s="45">
        <v>753.1400000000001</v>
      </c>
      <c r="L64" s="45">
        <v>44770523.113905303</v>
      </c>
      <c r="M64" s="47">
        <v>2773.36</v>
      </c>
      <c r="N64" s="45">
        <v>16143.062247203861</v>
      </c>
      <c r="O64" s="45">
        <v>18656.45</v>
      </c>
      <c r="P64" s="48" t="s">
        <v>3843</v>
      </c>
      <c r="Q64" s="48" t="s">
        <v>3842</v>
      </c>
      <c r="R64" s="48" t="s">
        <v>3843</v>
      </c>
      <c r="S64" s="111" t="str">
        <f t="shared" si="2"/>
        <v>0</v>
      </c>
      <c r="T64" s="111" t="str">
        <f t="shared" si="3"/>
        <v>1.0</v>
      </c>
    </row>
    <row r="65" spans="1:20" ht="21" x14ac:dyDescent="0.4">
      <c r="A65" s="4">
        <v>12</v>
      </c>
      <c r="B65" s="44" t="s">
        <v>1919</v>
      </c>
      <c r="C65" s="4">
        <v>11393</v>
      </c>
      <c r="D65" s="44" t="s">
        <v>1928</v>
      </c>
      <c r="E65" s="4" t="s">
        <v>953</v>
      </c>
      <c r="F65" s="4">
        <v>5</v>
      </c>
      <c r="G65" s="32" t="s">
        <v>959</v>
      </c>
      <c r="H65" s="45">
        <v>40475661.094383903</v>
      </c>
      <c r="I65" s="46">
        <v>42634</v>
      </c>
      <c r="J65" s="45">
        <v>949.37517226588875</v>
      </c>
      <c r="K65" s="45">
        <v>847.64</v>
      </c>
      <c r="L65" s="45">
        <v>12077583.995616101</v>
      </c>
      <c r="M65" s="47">
        <v>596.39</v>
      </c>
      <c r="N65" s="45">
        <v>20251.151085055251</v>
      </c>
      <c r="O65" s="45">
        <v>21822.46</v>
      </c>
      <c r="P65" s="48" t="s">
        <v>3843</v>
      </c>
      <c r="Q65" s="48" t="s">
        <v>3842</v>
      </c>
      <c r="R65" s="48" t="s">
        <v>3843</v>
      </c>
      <c r="S65" s="111" t="str">
        <f t="shared" si="2"/>
        <v>0</v>
      </c>
      <c r="T65" s="111" t="str">
        <f t="shared" si="3"/>
        <v>1.0</v>
      </c>
    </row>
    <row r="66" spans="1:20" ht="21" x14ac:dyDescent="0.4">
      <c r="A66" s="4">
        <v>12</v>
      </c>
      <c r="B66" s="44" t="s">
        <v>1919</v>
      </c>
      <c r="C66" s="4">
        <v>11394</v>
      </c>
      <c r="D66" s="44" t="s">
        <v>1929</v>
      </c>
      <c r="E66" s="4" t="s">
        <v>953</v>
      </c>
      <c r="F66" s="4">
        <v>6</v>
      </c>
      <c r="G66" s="32" t="s">
        <v>964</v>
      </c>
      <c r="H66" s="45">
        <v>88682942.345999196</v>
      </c>
      <c r="I66" s="46">
        <v>141215</v>
      </c>
      <c r="J66" s="45">
        <v>627.99945010090426</v>
      </c>
      <c r="K66" s="45">
        <v>776.18</v>
      </c>
      <c r="L66" s="45">
        <v>38914250.484000802</v>
      </c>
      <c r="M66" s="47">
        <v>2634.24</v>
      </c>
      <c r="N66" s="45">
        <v>14772.477254920132</v>
      </c>
      <c r="O66" s="45">
        <v>19052</v>
      </c>
      <c r="P66" s="48" t="s">
        <v>3842</v>
      </c>
      <c r="Q66" s="48" t="s">
        <v>3842</v>
      </c>
      <c r="R66" s="48" t="s">
        <v>3842</v>
      </c>
      <c r="S66" s="111" t="str">
        <f t="shared" si="2"/>
        <v>1.0</v>
      </c>
      <c r="T66" s="111" t="str">
        <f t="shared" si="3"/>
        <v>1.0</v>
      </c>
    </row>
    <row r="67" spans="1:20" ht="21" x14ac:dyDescent="0.4">
      <c r="A67" s="4">
        <v>12</v>
      </c>
      <c r="B67" s="44" t="s">
        <v>1919</v>
      </c>
      <c r="C67" s="4">
        <v>11395</v>
      </c>
      <c r="D67" s="44" t="s">
        <v>1930</v>
      </c>
      <c r="E67" s="4" t="s">
        <v>953</v>
      </c>
      <c r="F67" s="4">
        <v>6</v>
      </c>
      <c r="G67" s="32" t="s">
        <v>964</v>
      </c>
      <c r="H67" s="45">
        <v>116229473.02968299</v>
      </c>
      <c r="I67" s="46">
        <v>176182</v>
      </c>
      <c r="J67" s="45">
        <v>659.71253039290616</v>
      </c>
      <c r="K67" s="45">
        <v>776.18</v>
      </c>
      <c r="L67" s="45">
        <v>30731990.540316701</v>
      </c>
      <c r="M67" s="47">
        <v>2185.0500000000002</v>
      </c>
      <c r="N67" s="45">
        <v>14064.662383156769</v>
      </c>
      <c r="O67" s="45">
        <v>19052</v>
      </c>
      <c r="P67" s="48" t="s">
        <v>3842</v>
      </c>
      <c r="Q67" s="48" t="s">
        <v>3842</v>
      </c>
      <c r="R67" s="48" t="s">
        <v>3842</v>
      </c>
      <c r="S67" s="111" t="str">
        <f t="shared" si="2"/>
        <v>1.0</v>
      </c>
      <c r="T67" s="111" t="str">
        <f t="shared" si="3"/>
        <v>1.0</v>
      </c>
    </row>
    <row r="68" spans="1:20" ht="21" x14ac:dyDescent="0.4">
      <c r="A68" s="4">
        <v>12</v>
      </c>
      <c r="B68" s="44" t="s">
        <v>1919</v>
      </c>
      <c r="C68" s="4">
        <v>11396</v>
      </c>
      <c r="D68" s="44" t="s">
        <v>1931</v>
      </c>
      <c r="E68" s="4" t="s">
        <v>953</v>
      </c>
      <c r="F68" s="4">
        <v>5</v>
      </c>
      <c r="G68" s="32" t="s">
        <v>959</v>
      </c>
      <c r="H68" s="45">
        <v>55735689.772603899</v>
      </c>
      <c r="I68" s="46">
        <v>72935</v>
      </c>
      <c r="J68" s="45">
        <v>764.18303657508602</v>
      </c>
      <c r="K68" s="45">
        <v>847.64</v>
      </c>
      <c r="L68" s="45">
        <v>25329037.937396001</v>
      </c>
      <c r="M68" s="47">
        <v>1697.86</v>
      </c>
      <c r="N68" s="45">
        <v>14918.213478965286</v>
      </c>
      <c r="O68" s="45">
        <v>21822.46</v>
      </c>
      <c r="P68" s="48" t="s">
        <v>3842</v>
      </c>
      <c r="Q68" s="48" t="s">
        <v>3842</v>
      </c>
      <c r="R68" s="48" t="s">
        <v>3842</v>
      </c>
      <c r="S68" s="111" t="str">
        <f t="shared" si="2"/>
        <v>1.0</v>
      </c>
      <c r="T68" s="111" t="str">
        <f t="shared" si="3"/>
        <v>1.0</v>
      </c>
    </row>
    <row r="69" spans="1:20" ht="21" x14ac:dyDescent="0.4">
      <c r="A69" s="4">
        <v>12</v>
      </c>
      <c r="B69" s="44" t="s">
        <v>1919</v>
      </c>
      <c r="C69" s="4">
        <v>11397</v>
      </c>
      <c r="D69" s="44" t="s">
        <v>1932</v>
      </c>
      <c r="E69" s="4" t="s">
        <v>953</v>
      </c>
      <c r="F69" s="4">
        <v>5</v>
      </c>
      <c r="G69" s="32" t="s">
        <v>959</v>
      </c>
      <c r="H69" s="45">
        <v>66897679.895751201</v>
      </c>
      <c r="I69" s="46">
        <v>92407</v>
      </c>
      <c r="J69" s="45">
        <v>723.94602027715655</v>
      </c>
      <c r="K69" s="45">
        <v>847.64</v>
      </c>
      <c r="L69" s="45">
        <v>16509868.884248801</v>
      </c>
      <c r="M69" s="47">
        <v>1006.55</v>
      </c>
      <c r="N69" s="45">
        <v>16402.432948436541</v>
      </c>
      <c r="O69" s="45">
        <v>21822.46</v>
      </c>
      <c r="P69" s="48" t="s">
        <v>3842</v>
      </c>
      <c r="Q69" s="48" t="s">
        <v>3842</v>
      </c>
      <c r="R69" s="48" t="s">
        <v>3842</v>
      </c>
      <c r="S69" s="111" t="str">
        <f t="shared" si="2"/>
        <v>1.0</v>
      </c>
      <c r="T69" s="111" t="str">
        <f t="shared" si="3"/>
        <v>1.0</v>
      </c>
    </row>
    <row r="70" spans="1:20" ht="21" x14ac:dyDescent="0.4">
      <c r="A70" s="4">
        <v>12</v>
      </c>
      <c r="B70" s="44" t="s">
        <v>1919</v>
      </c>
      <c r="C70" s="4">
        <v>11398</v>
      </c>
      <c r="D70" s="44" t="s">
        <v>1933</v>
      </c>
      <c r="E70" s="4" t="s">
        <v>953</v>
      </c>
      <c r="F70" s="4">
        <v>6</v>
      </c>
      <c r="G70" s="32" t="s">
        <v>964</v>
      </c>
      <c r="H70" s="45">
        <v>64740585.974858902</v>
      </c>
      <c r="I70" s="46">
        <v>79802</v>
      </c>
      <c r="J70" s="45">
        <v>811.26520607076145</v>
      </c>
      <c r="K70" s="45">
        <v>776.18</v>
      </c>
      <c r="L70" s="45">
        <v>17701150.865141101</v>
      </c>
      <c r="M70" s="47">
        <v>1047.96</v>
      </c>
      <c r="N70" s="45">
        <v>16891.055827647142</v>
      </c>
      <c r="O70" s="45">
        <v>19052</v>
      </c>
      <c r="P70" s="48" t="s">
        <v>3843</v>
      </c>
      <c r="Q70" s="48" t="s">
        <v>3842</v>
      </c>
      <c r="R70" s="48" t="s">
        <v>3843</v>
      </c>
      <c r="S70" s="111" t="str">
        <f t="shared" si="2"/>
        <v>0</v>
      </c>
      <c r="T70" s="111" t="str">
        <f t="shared" si="3"/>
        <v>1.0</v>
      </c>
    </row>
    <row r="71" spans="1:20" ht="21" x14ac:dyDescent="0.4">
      <c r="A71" s="4">
        <v>12</v>
      </c>
      <c r="B71" s="44" t="s">
        <v>1919</v>
      </c>
      <c r="C71" s="4">
        <v>11399</v>
      </c>
      <c r="D71" s="44" t="s">
        <v>1934</v>
      </c>
      <c r="E71" s="4" t="s">
        <v>953</v>
      </c>
      <c r="F71" s="4">
        <v>5</v>
      </c>
      <c r="G71" s="32" t="s">
        <v>959</v>
      </c>
      <c r="H71" s="45">
        <v>66180762.484373897</v>
      </c>
      <c r="I71" s="46">
        <v>74104</v>
      </c>
      <c r="J71" s="45">
        <v>893.07948942531982</v>
      </c>
      <c r="K71" s="45">
        <v>847.64</v>
      </c>
      <c r="L71" s="45">
        <v>17823280.1156261</v>
      </c>
      <c r="M71" s="47">
        <v>1022.45</v>
      </c>
      <c r="N71" s="45">
        <v>17431.933214950463</v>
      </c>
      <c r="O71" s="45">
        <v>21822.46</v>
      </c>
      <c r="P71" s="48" t="s">
        <v>3843</v>
      </c>
      <c r="Q71" s="48" t="s">
        <v>3842</v>
      </c>
      <c r="R71" s="48" t="s">
        <v>3843</v>
      </c>
      <c r="S71" s="111" t="str">
        <f t="shared" si="2"/>
        <v>0</v>
      </c>
      <c r="T71" s="111" t="str">
        <f t="shared" si="3"/>
        <v>1.0</v>
      </c>
    </row>
    <row r="72" spans="1:20" ht="21" x14ac:dyDescent="0.4">
      <c r="A72" s="4">
        <v>12</v>
      </c>
      <c r="B72" s="44" t="s">
        <v>1919</v>
      </c>
      <c r="C72" s="4">
        <v>11400</v>
      </c>
      <c r="D72" s="44" t="s">
        <v>1935</v>
      </c>
      <c r="E72" s="4" t="s">
        <v>953</v>
      </c>
      <c r="F72" s="4">
        <v>6</v>
      </c>
      <c r="G72" s="32" t="s">
        <v>964</v>
      </c>
      <c r="H72" s="45">
        <v>75356064.686249599</v>
      </c>
      <c r="I72" s="46">
        <v>127792</v>
      </c>
      <c r="J72" s="45">
        <v>589.67748126838615</v>
      </c>
      <c r="K72" s="45">
        <v>776.18</v>
      </c>
      <c r="L72" s="45">
        <v>25726887.6037504</v>
      </c>
      <c r="M72" s="47">
        <v>1690.76</v>
      </c>
      <c r="N72" s="45">
        <v>15216.167642805838</v>
      </c>
      <c r="O72" s="45">
        <v>19052</v>
      </c>
      <c r="P72" s="48" t="s">
        <v>3842</v>
      </c>
      <c r="Q72" s="48" t="s">
        <v>3842</v>
      </c>
      <c r="R72" s="48" t="s">
        <v>3842</v>
      </c>
      <c r="S72" s="111" t="str">
        <f t="shared" si="2"/>
        <v>1.0</v>
      </c>
      <c r="T72" s="111" t="str">
        <f t="shared" si="3"/>
        <v>1.0</v>
      </c>
    </row>
    <row r="73" spans="1:20" ht="21" x14ac:dyDescent="0.4">
      <c r="A73" s="4">
        <v>12</v>
      </c>
      <c r="B73" s="44" t="s">
        <v>1919</v>
      </c>
      <c r="C73" s="4">
        <v>11401</v>
      </c>
      <c r="D73" s="44" t="s">
        <v>1936</v>
      </c>
      <c r="E73" s="4" t="s">
        <v>953</v>
      </c>
      <c r="F73" s="4">
        <v>5</v>
      </c>
      <c r="G73" s="32" t="s">
        <v>959</v>
      </c>
      <c r="H73" s="45">
        <v>54437936.850651003</v>
      </c>
      <c r="I73" s="46">
        <v>75793</v>
      </c>
      <c r="J73" s="45">
        <v>718.24491510628957</v>
      </c>
      <c r="K73" s="45">
        <v>847.64</v>
      </c>
      <c r="L73" s="45">
        <v>22398435.569348998</v>
      </c>
      <c r="M73" s="47">
        <v>1275.23</v>
      </c>
      <c r="N73" s="45">
        <v>17564.231996854684</v>
      </c>
      <c r="O73" s="45">
        <v>21822.46</v>
      </c>
      <c r="P73" s="48" t="s">
        <v>3842</v>
      </c>
      <c r="Q73" s="48" t="s">
        <v>3842</v>
      </c>
      <c r="R73" s="48" t="s">
        <v>3842</v>
      </c>
      <c r="S73" s="111" t="str">
        <f t="shared" si="2"/>
        <v>1.0</v>
      </c>
      <c r="T73" s="111" t="str">
        <f t="shared" si="3"/>
        <v>1.0</v>
      </c>
    </row>
    <row r="74" spans="1:20" ht="21" x14ac:dyDescent="0.4">
      <c r="A74" s="4">
        <v>12</v>
      </c>
      <c r="B74" s="44" t="s">
        <v>1937</v>
      </c>
      <c r="C74" s="4">
        <v>10746</v>
      </c>
      <c r="D74" s="44" t="s">
        <v>1938</v>
      </c>
      <c r="E74" s="4" t="s">
        <v>986</v>
      </c>
      <c r="F74" s="4">
        <v>16</v>
      </c>
      <c r="G74" s="32" t="s">
        <v>1052</v>
      </c>
      <c r="H74" s="45">
        <v>254210063.77676299</v>
      </c>
      <c r="I74" s="46">
        <v>343940</v>
      </c>
      <c r="J74" s="45">
        <v>739.1116583612345</v>
      </c>
      <c r="K74" s="45">
        <v>940.06</v>
      </c>
      <c r="L74" s="45">
        <v>336610870.75323701</v>
      </c>
      <c r="M74" s="47">
        <v>21599.53</v>
      </c>
      <c r="N74" s="45">
        <v>15584.175709065754</v>
      </c>
      <c r="O74" s="45">
        <v>21369.010000000002</v>
      </c>
      <c r="P74" s="48" t="s">
        <v>3842</v>
      </c>
      <c r="Q74" s="48" t="s">
        <v>3842</v>
      </c>
      <c r="R74" s="48" t="s">
        <v>3842</v>
      </c>
      <c r="S74" s="111" t="str">
        <f t="shared" si="2"/>
        <v>1.0</v>
      </c>
      <c r="T74" s="111" t="str">
        <f t="shared" si="3"/>
        <v>1.0</v>
      </c>
    </row>
    <row r="75" spans="1:20" ht="21" x14ac:dyDescent="0.4">
      <c r="A75" s="4">
        <v>12</v>
      </c>
      <c r="B75" s="44" t="s">
        <v>1937</v>
      </c>
      <c r="C75" s="4">
        <v>11402</v>
      </c>
      <c r="D75" s="44" t="s">
        <v>1939</v>
      </c>
      <c r="E75" s="4" t="s">
        <v>953</v>
      </c>
      <c r="F75" s="4">
        <v>5</v>
      </c>
      <c r="G75" s="32" t="s">
        <v>959</v>
      </c>
      <c r="H75" s="45">
        <v>67257980.099790499</v>
      </c>
      <c r="I75" s="46">
        <v>71074</v>
      </c>
      <c r="J75" s="45">
        <v>946.30920026719332</v>
      </c>
      <c r="K75" s="45">
        <v>847.64</v>
      </c>
      <c r="L75" s="45">
        <v>19490387.720209502</v>
      </c>
      <c r="M75" s="47">
        <v>1179.67</v>
      </c>
      <c r="N75" s="45">
        <v>16521.898259860383</v>
      </c>
      <c r="O75" s="45">
        <v>21822.46</v>
      </c>
      <c r="P75" s="48" t="s">
        <v>3843</v>
      </c>
      <c r="Q75" s="48" t="s">
        <v>3842</v>
      </c>
      <c r="R75" s="48" t="s">
        <v>3843</v>
      </c>
      <c r="S75" s="111" t="str">
        <f t="shared" si="2"/>
        <v>0</v>
      </c>
      <c r="T75" s="111" t="str">
        <f t="shared" si="3"/>
        <v>1.0</v>
      </c>
    </row>
    <row r="76" spans="1:20" ht="21" x14ac:dyDescent="0.4">
      <c r="A76" s="4">
        <v>12</v>
      </c>
      <c r="B76" s="44" t="s">
        <v>1937</v>
      </c>
      <c r="C76" s="4">
        <v>11403</v>
      </c>
      <c r="D76" s="44" t="s">
        <v>1940</v>
      </c>
      <c r="E76" s="4" t="s">
        <v>953</v>
      </c>
      <c r="F76" s="4">
        <v>5</v>
      </c>
      <c r="G76" s="32" t="s">
        <v>959</v>
      </c>
      <c r="H76" s="45">
        <v>62100848.836384498</v>
      </c>
      <c r="I76" s="46">
        <v>76762</v>
      </c>
      <c r="J76" s="45">
        <v>809.00509153467203</v>
      </c>
      <c r="K76" s="45">
        <v>847.64</v>
      </c>
      <c r="L76" s="45">
        <v>35840489.133615501</v>
      </c>
      <c r="M76" s="47">
        <v>1583.24</v>
      </c>
      <c r="N76" s="45">
        <v>22637.432817270597</v>
      </c>
      <c r="O76" s="45">
        <v>21822.46</v>
      </c>
      <c r="P76" s="48" t="s">
        <v>3842</v>
      </c>
      <c r="Q76" s="48" t="s">
        <v>3843</v>
      </c>
      <c r="R76" s="48" t="s">
        <v>3843</v>
      </c>
      <c r="S76" s="111" t="str">
        <f t="shared" si="2"/>
        <v>1.0</v>
      </c>
      <c r="T76" s="111" t="str">
        <f t="shared" si="3"/>
        <v>0</v>
      </c>
    </row>
    <row r="77" spans="1:20" ht="21" x14ac:dyDescent="0.4">
      <c r="A77" s="4">
        <v>12</v>
      </c>
      <c r="B77" s="44" t="s">
        <v>1937</v>
      </c>
      <c r="C77" s="4">
        <v>11404</v>
      </c>
      <c r="D77" s="44" t="s">
        <v>1941</v>
      </c>
      <c r="E77" s="4" t="s">
        <v>953</v>
      </c>
      <c r="F77" s="4">
        <v>5</v>
      </c>
      <c r="G77" s="32" t="s">
        <v>959</v>
      </c>
      <c r="H77" s="45">
        <v>65296935.208336398</v>
      </c>
      <c r="I77" s="46">
        <v>77351</v>
      </c>
      <c r="J77" s="45">
        <v>844.16407297043861</v>
      </c>
      <c r="K77" s="45">
        <v>847.64</v>
      </c>
      <c r="L77" s="45">
        <v>25470500.951663598</v>
      </c>
      <c r="M77" s="47">
        <v>1640.37</v>
      </c>
      <c r="N77" s="45">
        <v>15527.290155064771</v>
      </c>
      <c r="O77" s="45">
        <v>21822.46</v>
      </c>
      <c r="P77" s="48" t="s">
        <v>3842</v>
      </c>
      <c r="Q77" s="48" t="s">
        <v>3842</v>
      </c>
      <c r="R77" s="48" t="s">
        <v>3842</v>
      </c>
      <c r="S77" s="111" t="str">
        <f t="shared" si="2"/>
        <v>1.0</v>
      </c>
      <c r="T77" s="111" t="str">
        <f t="shared" si="3"/>
        <v>1.0</v>
      </c>
    </row>
    <row r="78" spans="1:20" ht="21" x14ac:dyDescent="0.4">
      <c r="A78" s="4">
        <v>12</v>
      </c>
      <c r="B78" s="44" t="s">
        <v>1937</v>
      </c>
      <c r="C78" s="4">
        <v>11405</v>
      </c>
      <c r="D78" s="44" t="s">
        <v>1942</v>
      </c>
      <c r="E78" s="4" t="s">
        <v>953</v>
      </c>
      <c r="F78" s="4">
        <v>10</v>
      </c>
      <c r="G78" s="32" t="s">
        <v>955</v>
      </c>
      <c r="H78" s="45">
        <v>122543392.293208</v>
      </c>
      <c r="I78" s="46">
        <v>165880</v>
      </c>
      <c r="J78" s="45">
        <v>738.74724073551965</v>
      </c>
      <c r="K78" s="45">
        <v>782.14</v>
      </c>
      <c r="L78" s="45">
        <v>62639055.976792298</v>
      </c>
      <c r="M78" s="47">
        <v>4097.78</v>
      </c>
      <c r="N78" s="45">
        <v>15286.095392332507</v>
      </c>
      <c r="O78" s="45">
        <v>18607.43</v>
      </c>
      <c r="P78" s="48" t="s">
        <v>3842</v>
      </c>
      <c r="Q78" s="48" t="s">
        <v>3842</v>
      </c>
      <c r="R78" s="48" t="s">
        <v>3842</v>
      </c>
      <c r="S78" s="111" t="str">
        <f t="shared" si="2"/>
        <v>1.0</v>
      </c>
      <c r="T78" s="111" t="str">
        <f t="shared" si="3"/>
        <v>1.0</v>
      </c>
    </row>
    <row r="79" spans="1:20" ht="21" x14ac:dyDescent="0.4">
      <c r="A79" s="4">
        <v>12</v>
      </c>
      <c r="B79" s="44" t="s">
        <v>1937</v>
      </c>
      <c r="C79" s="4">
        <v>11406</v>
      </c>
      <c r="D79" s="44" t="s">
        <v>1943</v>
      </c>
      <c r="E79" s="4" t="s">
        <v>953</v>
      </c>
      <c r="F79" s="4">
        <v>5</v>
      </c>
      <c r="G79" s="32" t="s">
        <v>959</v>
      </c>
      <c r="H79" s="45">
        <v>59522519.028172597</v>
      </c>
      <c r="I79" s="46">
        <v>70105</v>
      </c>
      <c r="J79" s="45">
        <v>849.04812821015048</v>
      </c>
      <c r="K79" s="45">
        <v>847.64</v>
      </c>
      <c r="L79" s="45">
        <v>27712504.531827401</v>
      </c>
      <c r="M79" s="47">
        <v>1305.82</v>
      </c>
      <c r="N79" s="45">
        <v>21222.300571156364</v>
      </c>
      <c r="O79" s="45">
        <v>21822.46</v>
      </c>
      <c r="P79" s="48" t="s">
        <v>3843</v>
      </c>
      <c r="Q79" s="48" t="s">
        <v>3842</v>
      </c>
      <c r="R79" s="48" t="s">
        <v>3843</v>
      </c>
      <c r="S79" s="111" t="str">
        <f t="shared" si="2"/>
        <v>0</v>
      </c>
      <c r="T79" s="111" t="str">
        <f t="shared" si="3"/>
        <v>1.0</v>
      </c>
    </row>
    <row r="80" spans="1:20" ht="21" x14ac:dyDescent="0.4">
      <c r="A80" s="4">
        <v>12</v>
      </c>
      <c r="B80" s="44" t="s">
        <v>1937</v>
      </c>
      <c r="C80" s="4">
        <v>28786</v>
      </c>
      <c r="D80" s="44" t="s">
        <v>1944</v>
      </c>
      <c r="E80" s="4" t="s">
        <v>953</v>
      </c>
      <c r="F80" s="4">
        <v>3</v>
      </c>
      <c r="G80" s="32" t="s">
        <v>1029</v>
      </c>
      <c r="H80" s="45">
        <v>27580469.5540125</v>
      </c>
      <c r="I80" s="46">
        <v>56827</v>
      </c>
      <c r="J80" s="45">
        <v>485.34093923685043</v>
      </c>
      <c r="K80" s="45">
        <v>766.8</v>
      </c>
      <c r="L80" s="45">
        <v>21583876.405987501</v>
      </c>
      <c r="M80" s="47">
        <v>1011.86</v>
      </c>
      <c r="N80" s="45">
        <v>21330.892026552589</v>
      </c>
      <c r="O80" s="45">
        <v>18196.099999999999</v>
      </c>
      <c r="P80" s="48" t="s">
        <v>3842</v>
      </c>
      <c r="Q80" s="48" t="s">
        <v>3843</v>
      </c>
      <c r="R80" s="48" t="s">
        <v>3843</v>
      </c>
      <c r="S80" s="111" t="str">
        <f t="shared" si="2"/>
        <v>1.0</v>
      </c>
      <c r="T80" s="111" t="str">
        <f t="shared" si="3"/>
        <v>0</v>
      </c>
    </row>
  </sheetData>
  <sheetProtection selectLockedCells="1" selectUnlockedCells="1"/>
  <autoFilter ref="A2:S80"/>
  <mergeCells count="3">
    <mergeCell ref="H1:K1"/>
    <mergeCell ref="L1:O1"/>
    <mergeCell ref="P1:R1"/>
  </mergeCells>
  <conditionalFormatting sqref="P3:T80">
    <cfRule type="containsText" dxfId="3" priority="19" operator="containsText" text="ไม่ผ่าน">
      <formula>NOT(ISERROR(SEARCH("ไม่ผ่าน",P3)))</formula>
    </cfRule>
    <cfRule type="containsText" dxfId="2" priority="20" operator="containsText" text="ผ่าน">
      <formula>NOT(ISERROR(SEARCH("ผ่าน",P3)))</formula>
    </cfRule>
    <cfRule type="containsText" dxfId="1" priority="21" operator="containsText" text="ไม่ผ่าน">
      <formula>NOT(ISERROR(SEARCH("ไม่ผ่าน",P3)))</formula>
    </cfRule>
    <cfRule type="expression" dxfId="0" priority="22">
      <formula>"ไม่ผ่าน"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Z80"/>
  <sheetViews>
    <sheetView zoomScale="90" zoomScaleNormal="90" zoomScaleSheetLayoutView="8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F14" sqref="F14"/>
    </sheetView>
  </sheetViews>
  <sheetFormatPr defaultColWidth="9.09765625" defaultRowHeight="18" x14ac:dyDescent="0.35"/>
  <cols>
    <col min="1" max="1" width="9.09765625" style="235"/>
    <col min="2" max="2" width="9.09765625" style="226"/>
    <col min="3" max="3" width="7.69921875" style="235" customWidth="1"/>
    <col min="4" max="4" width="20.296875" style="226" customWidth="1"/>
    <col min="5" max="8" width="9.09765625" style="226"/>
    <col min="9" max="9" width="9.09765625" style="235"/>
    <col min="10" max="10" width="24.8984375" style="226" customWidth="1"/>
    <col min="11" max="11" width="16.69921875" style="241" customWidth="1"/>
    <col min="12" max="12" width="15.59765625" style="241" customWidth="1"/>
    <col min="13" max="13" width="15.09765625" style="241" customWidth="1"/>
    <col min="14" max="14" width="14" style="241" customWidth="1"/>
    <col min="15" max="15" width="16.8984375" style="226" customWidth="1"/>
    <col min="16" max="17" width="15.796875" style="226" customWidth="1"/>
    <col min="18" max="18" width="16.19921875" style="226" customWidth="1"/>
    <col min="19" max="20" width="16.09765625" style="235" bestFit="1" customWidth="1"/>
    <col min="21" max="21" width="21.09765625" style="235" bestFit="1" customWidth="1"/>
    <col min="22" max="22" width="18.09765625" style="235" bestFit="1" customWidth="1"/>
    <col min="23" max="23" width="9.19921875" style="226" customWidth="1"/>
    <col min="24" max="24" width="10.19921875" style="226" bestFit="1" customWidth="1"/>
    <col min="25" max="25" width="12.59765625" style="226" customWidth="1"/>
    <col min="26" max="26" width="9.296875" style="226" customWidth="1"/>
    <col min="27" max="16384" width="9.09765625" style="226"/>
  </cols>
  <sheetData>
    <row r="1" spans="1:26" ht="21" x14ac:dyDescent="0.4">
      <c r="K1" s="323" t="s">
        <v>4017</v>
      </c>
      <c r="L1" s="324"/>
      <c r="M1" s="324"/>
      <c r="N1" s="324"/>
      <c r="O1" s="325" t="s">
        <v>3838</v>
      </c>
      <c r="P1" s="326"/>
      <c r="Q1" s="326"/>
      <c r="R1" s="326"/>
    </row>
    <row r="2" spans="1:26" s="230" customFormat="1" ht="72" x14ac:dyDescent="0.25">
      <c r="A2" s="230" t="s">
        <v>941</v>
      </c>
      <c r="B2" s="230" t="s">
        <v>1</v>
      </c>
      <c r="C2" s="230" t="s">
        <v>2</v>
      </c>
      <c r="D2" s="230" t="s">
        <v>942</v>
      </c>
      <c r="E2" s="230" t="s">
        <v>1982</v>
      </c>
      <c r="F2" s="230" t="s">
        <v>1983</v>
      </c>
      <c r="G2" s="230" t="s">
        <v>1984</v>
      </c>
      <c r="H2" s="230" t="s">
        <v>1985</v>
      </c>
      <c r="I2" s="230" t="s">
        <v>946</v>
      </c>
      <c r="J2" s="230" t="s">
        <v>1986</v>
      </c>
      <c r="K2" s="231" t="s">
        <v>1987</v>
      </c>
      <c r="L2" s="231" t="s">
        <v>3827</v>
      </c>
      <c r="M2" s="231" t="s">
        <v>3828</v>
      </c>
      <c r="N2" s="231" t="s">
        <v>3829</v>
      </c>
      <c r="O2" s="232" t="s">
        <v>1987</v>
      </c>
      <c r="P2" s="232" t="s">
        <v>3827</v>
      </c>
      <c r="Q2" s="232" t="s">
        <v>3828</v>
      </c>
      <c r="R2" s="232" t="s">
        <v>3829</v>
      </c>
      <c r="S2" s="233" t="s">
        <v>1987</v>
      </c>
      <c r="T2" s="233" t="s">
        <v>3827</v>
      </c>
      <c r="U2" s="233" t="s">
        <v>3828</v>
      </c>
      <c r="V2" s="233" t="s">
        <v>3829</v>
      </c>
      <c r="W2" s="234" t="s">
        <v>1987</v>
      </c>
      <c r="X2" s="234" t="s">
        <v>3827</v>
      </c>
      <c r="Y2" s="234" t="s">
        <v>3828</v>
      </c>
      <c r="Z2" s="234" t="s">
        <v>3829</v>
      </c>
    </row>
    <row r="3" spans="1:26" x14ac:dyDescent="0.35">
      <c r="A3" s="235" t="s">
        <v>2801</v>
      </c>
      <c r="B3" s="226" t="s">
        <v>1860</v>
      </c>
      <c r="C3" s="236">
        <v>10683</v>
      </c>
      <c r="D3" s="226" t="s">
        <v>2802</v>
      </c>
      <c r="E3" s="226" t="s">
        <v>949</v>
      </c>
      <c r="F3" s="226" t="s">
        <v>950</v>
      </c>
      <c r="G3" s="226">
        <v>551</v>
      </c>
      <c r="H3" s="226">
        <v>95326</v>
      </c>
      <c r="I3" s="235">
        <v>18</v>
      </c>
      <c r="J3" s="226" t="s">
        <v>1979</v>
      </c>
      <c r="K3" s="237">
        <v>765708071.82000005</v>
      </c>
      <c r="L3" s="237">
        <v>309393144.98000002</v>
      </c>
      <c r="M3" s="237">
        <v>55574039.219999999</v>
      </c>
      <c r="N3" s="237">
        <v>133683331.19</v>
      </c>
      <c r="O3" s="238">
        <v>807372933.61874998</v>
      </c>
      <c r="P3" s="238">
        <v>321269587.28374994</v>
      </c>
      <c r="Q3" s="238">
        <v>57645027.373125002</v>
      </c>
      <c r="R3" s="238">
        <v>139222274.44374999</v>
      </c>
      <c r="S3" s="239">
        <f t="shared" ref="S3:S17" si="0">K3-O3</f>
        <v>-41664861.798749924</v>
      </c>
      <c r="T3" s="239">
        <f t="shared" ref="T3:T17" si="1">L3-P3</f>
        <v>-11876442.303749919</v>
      </c>
      <c r="U3" s="239">
        <f t="shared" ref="U3:U17" si="2">M3-Q3</f>
        <v>-2070988.153125003</v>
      </c>
      <c r="V3" s="239">
        <f t="shared" ref="V3:V17" si="3">N3-R3</f>
        <v>-5538943.2537499964</v>
      </c>
      <c r="W3" s="240">
        <f t="shared" ref="W3:W17" si="4">IF(S3&lt;1,0.5,0)</f>
        <v>0.5</v>
      </c>
      <c r="X3" s="240">
        <f t="shared" ref="X3:X17" si="5">IF(T3&lt;1,0.5,0)</f>
        <v>0.5</v>
      </c>
      <c r="Y3" s="240">
        <f t="shared" ref="Y3:Y17" si="6">IF(U3&lt;1,0.5,0)</f>
        <v>0.5</v>
      </c>
      <c r="Z3" s="240">
        <f t="shared" ref="Z3:Z17" si="7">IF(V3&lt;1,0.5,0)</f>
        <v>0.5</v>
      </c>
    </row>
    <row r="4" spans="1:26" x14ac:dyDescent="0.35">
      <c r="A4" s="235" t="s">
        <v>2801</v>
      </c>
      <c r="B4" s="226" t="s">
        <v>1860</v>
      </c>
      <c r="C4" s="236">
        <v>11407</v>
      </c>
      <c r="D4" s="226" t="s">
        <v>2803</v>
      </c>
      <c r="E4" s="226" t="s">
        <v>953</v>
      </c>
      <c r="F4" s="226" t="s">
        <v>954</v>
      </c>
      <c r="G4" s="226">
        <v>60</v>
      </c>
      <c r="H4" s="226">
        <v>59198</v>
      </c>
      <c r="I4" s="235">
        <v>10</v>
      </c>
      <c r="J4" s="226" t="s">
        <v>955</v>
      </c>
      <c r="K4" s="237">
        <v>112088636.17</v>
      </c>
      <c r="L4" s="237">
        <v>22618064.239999998</v>
      </c>
      <c r="M4" s="237">
        <v>8184840.5</v>
      </c>
      <c r="N4" s="237">
        <v>7244828.3399999999</v>
      </c>
      <c r="O4" s="238">
        <v>111526622.57362071</v>
      </c>
      <c r="P4" s="238">
        <v>20868822.015862063</v>
      </c>
      <c r="Q4" s="238">
        <v>6866884.3753965506</v>
      </c>
      <c r="R4" s="238">
        <v>7076590.5048275851</v>
      </c>
      <c r="S4" s="239">
        <f t="shared" si="0"/>
        <v>562013.59637929499</v>
      </c>
      <c r="T4" s="239">
        <f t="shared" si="1"/>
        <v>1749242.2241379358</v>
      </c>
      <c r="U4" s="239">
        <f t="shared" si="2"/>
        <v>1317956.1246034494</v>
      </c>
      <c r="V4" s="239">
        <f t="shared" si="3"/>
        <v>168237.83517241478</v>
      </c>
      <c r="W4" s="240">
        <f t="shared" si="4"/>
        <v>0</v>
      </c>
      <c r="X4" s="240">
        <f t="shared" si="5"/>
        <v>0</v>
      </c>
      <c r="Y4" s="240">
        <f t="shared" si="6"/>
        <v>0</v>
      </c>
      <c r="Z4" s="240">
        <f t="shared" si="7"/>
        <v>0</v>
      </c>
    </row>
    <row r="5" spans="1:26" x14ac:dyDescent="0.35">
      <c r="A5" s="235" t="s">
        <v>2801</v>
      </c>
      <c r="B5" s="226" t="s">
        <v>1860</v>
      </c>
      <c r="C5" s="236">
        <v>11408</v>
      </c>
      <c r="D5" s="226" t="s">
        <v>2804</v>
      </c>
      <c r="E5" s="226" t="s">
        <v>953</v>
      </c>
      <c r="F5" s="226" t="s">
        <v>954</v>
      </c>
      <c r="G5" s="226">
        <v>60</v>
      </c>
      <c r="H5" s="226">
        <v>49456</v>
      </c>
      <c r="I5" s="235">
        <v>9</v>
      </c>
      <c r="J5" s="226" t="s">
        <v>977</v>
      </c>
      <c r="K5" s="237">
        <v>97323801.530000001</v>
      </c>
      <c r="L5" s="237">
        <v>17299937.41</v>
      </c>
      <c r="M5" s="237">
        <v>5390100.25</v>
      </c>
      <c r="N5" s="237">
        <v>4118532.21</v>
      </c>
      <c r="O5" s="238">
        <v>88586927.49357143</v>
      </c>
      <c r="P5" s="238">
        <v>16259943.247500002</v>
      </c>
      <c r="Q5" s="238">
        <v>5395777.0703571429</v>
      </c>
      <c r="R5" s="238">
        <v>4904746.0046428572</v>
      </c>
      <c r="S5" s="239">
        <f t="shared" si="0"/>
        <v>8736874.0364285707</v>
      </c>
      <c r="T5" s="239">
        <f t="shared" si="1"/>
        <v>1039994.1624999978</v>
      </c>
      <c r="U5" s="239">
        <f t="shared" si="2"/>
        <v>-5676.8203571429476</v>
      </c>
      <c r="V5" s="239">
        <f t="shared" si="3"/>
        <v>-786213.79464285728</v>
      </c>
      <c r="W5" s="240">
        <f t="shared" si="4"/>
        <v>0</v>
      </c>
      <c r="X5" s="240">
        <f t="shared" si="5"/>
        <v>0</v>
      </c>
      <c r="Y5" s="240">
        <f t="shared" si="6"/>
        <v>0.5</v>
      </c>
      <c r="Z5" s="240">
        <f t="shared" si="7"/>
        <v>0.5</v>
      </c>
    </row>
    <row r="6" spans="1:26" x14ac:dyDescent="0.35">
      <c r="A6" s="235" t="s">
        <v>2801</v>
      </c>
      <c r="B6" s="226" t="s">
        <v>1860</v>
      </c>
      <c r="C6" s="236">
        <v>11409</v>
      </c>
      <c r="D6" s="226" t="s">
        <v>2805</v>
      </c>
      <c r="E6" s="226" t="s">
        <v>953</v>
      </c>
      <c r="F6" s="226" t="s">
        <v>958</v>
      </c>
      <c r="G6" s="226">
        <v>30</v>
      </c>
      <c r="H6" s="226">
        <v>52697</v>
      </c>
      <c r="I6" s="235">
        <v>6</v>
      </c>
      <c r="J6" s="226" t="s">
        <v>964</v>
      </c>
      <c r="K6" s="237">
        <v>74650869.229999989</v>
      </c>
      <c r="L6" s="237">
        <v>13907921.18</v>
      </c>
      <c r="M6" s="237">
        <v>4221497.8</v>
      </c>
      <c r="N6" s="237">
        <v>5334836.17</v>
      </c>
      <c r="O6" s="238">
        <v>70881744.234049574</v>
      </c>
      <c r="P6" s="238">
        <v>11504139.648801653</v>
      </c>
      <c r="Q6" s="238">
        <v>3935360.6941735544</v>
      </c>
      <c r="R6" s="238">
        <v>3693740.1064462806</v>
      </c>
      <c r="S6" s="239">
        <f t="shared" si="0"/>
        <v>3769124.9959504157</v>
      </c>
      <c r="T6" s="239">
        <f t="shared" si="1"/>
        <v>2403781.531198347</v>
      </c>
      <c r="U6" s="239">
        <f t="shared" si="2"/>
        <v>286137.10582644539</v>
      </c>
      <c r="V6" s="239">
        <f t="shared" si="3"/>
        <v>1641096.0635537193</v>
      </c>
      <c r="W6" s="240">
        <f t="shared" si="4"/>
        <v>0</v>
      </c>
      <c r="X6" s="240">
        <f t="shared" si="5"/>
        <v>0</v>
      </c>
      <c r="Y6" s="240">
        <f t="shared" si="6"/>
        <v>0</v>
      </c>
      <c r="Z6" s="240">
        <f t="shared" si="7"/>
        <v>0</v>
      </c>
    </row>
    <row r="7" spans="1:26" x14ac:dyDescent="0.35">
      <c r="A7" s="235" t="s">
        <v>2801</v>
      </c>
      <c r="B7" s="226" t="s">
        <v>1860</v>
      </c>
      <c r="C7" s="236">
        <v>11410</v>
      </c>
      <c r="D7" s="226" t="s">
        <v>2806</v>
      </c>
      <c r="E7" s="226" t="s">
        <v>953</v>
      </c>
      <c r="F7" s="226" t="s">
        <v>958</v>
      </c>
      <c r="G7" s="226">
        <v>60</v>
      </c>
      <c r="H7" s="226">
        <v>33087</v>
      </c>
      <c r="I7" s="235">
        <v>6</v>
      </c>
      <c r="J7" s="226" t="s">
        <v>964</v>
      </c>
      <c r="K7" s="237">
        <v>63187982.18</v>
      </c>
      <c r="L7" s="237">
        <v>8907119.7899999991</v>
      </c>
      <c r="M7" s="237">
        <v>3876952.5</v>
      </c>
      <c r="N7" s="237">
        <v>3098014.14</v>
      </c>
      <c r="O7" s="238">
        <v>70881744.234049574</v>
      </c>
      <c r="P7" s="238">
        <v>11504139.648801653</v>
      </c>
      <c r="Q7" s="238">
        <v>3935360.6941735544</v>
      </c>
      <c r="R7" s="238">
        <v>3693740.1064462806</v>
      </c>
      <c r="S7" s="239">
        <f t="shared" si="0"/>
        <v>-7693762.0540495738</v>
      </c>
      <c r="T7" s="239">
        <f t="shared" si="1"/>
        <v>-2597019.8588016536</v>
      </c>
      <c r="U7" s="239">
        <f t="shared" si="2"/>
        <v>-58408.194173554424</v>
      </c>
      <c r="V7" s="239">
        <f t="shared" si="3"/>
        <v>-595725.96644628048</v>
      </c>
      <c r="W7" s="240">
        <f t="shared" si="4"/>
        <v>0.5</v>
      </c>
      <c r="X7" s="240">
        <f t="shared" si="5"/>
        <v>0.5</v>
      </c>
      <c r="Y7" s="240">
        <f t="shared" si="6"/>
        <v>0.5</v>
      </c>
      <c r="Z7" s="240">
        <f t="shared" si="7"/>
        <v>0.5</v>
      </c>
    </row>
    <row r="8" spans="1:26" x14ac:dyDescent="0.35">
      <c r="A8" s="235" t="s">
        <v>2801</v>
      </c>
      <c r="B8" s="226" t="s">
        <v>1860</v>
      </c>
      <c r="C8" s="236">
        <v>11411</v>
      </c>
      <c r="D8" s="226" t="s">
        <v>2807</v>
      </c>
      <c r="E8" s="226" t="s">
        <v>953</v>
      </c>
      <c r="F8" s="226" t="s">
        <v>961</v>
      </c>
      <c r="G8" s="226">
        <v>90</v>
      </c>
      <c r="H8" s="226">
        <v>68200</v>
      </c>
      <c r="I8" s="235">
        <v>12</v>
      </c>
      <c r="J8" s="226" t="s">
        <v>1978</v>
      </c>
      <c r="K8" s="237">
        <v>139947889.05000001</v>
      </c>
      <c r="L8" s="237">
        <v>27757353.879999999</v>
      </c>
      <c r="M8" s="237">
        <v>9601377.5999999996</v>
      </c>
      <c r="N8" s="237">
        <v>10080101.07</v>
      </c>
      <c r="O8" s="238">
        <v>118910977.17085718</v>
      </c>
      <c r="P8" s="238">
        <v>24662329.964000002</v>
      </c>
      <c r="Q8" s="238">
        <v>9116910.2614285704</v>
      </c>
      <c r="R8" s="238">
        <v>9085507.5608571451</v>
      </c>
      <c r="S8" s="239">
        <f t="shared" si="0"/>
        <v>21036911.879142836</v>
      </c>
      <c r="T8" s="239">
        <f t="shared" si="1"/>
        <v>3095023.9159999974</v>
      </c>
      <c r="U8" s="239">
        <f t="shared" si="2"/>
        <v>484467.33857142925</v>
      </c>
      <c r="V8" s="239">
        <f t="shared" si="3"/>
        <v>994593.50914285518</v>
      </c>
      <c r="W8" s="240">
        <f t="shared" si="4"/>
        <v>0</v>
      </c>
      <c r="X8" s="240">
        <f t="shared" si="5"/>
        <v>0</v>
      </c>
      <c r="Y8" s="240">
        <f t="shared" si="6"/>
        <v>0</v>
      </c>
      <c r="Z8" s="240">
        <f t="shared" si="7"/>
        <v>0</v>
      </c>
    </row>
    <row r="9" spans="1:26" x14ac:dyDescent="0.35">
      <c r="A9" s="235" t="s">
        <v>2801</v>
      </c>
      <c r="B9" s="226" t="s">
        <v>1860</v>
      </c>
      <c r="C9" s="236">
        <v>11412</v>
      </c>
      <c r="D9" s="226" t="s">
        <v>2808</v>
      </c>
      <c r="E9" s="226" t="s">
        <v>953</v>
      </c>
      <c r="F9" s="226" t="s">
        <v>958</v>
      </c>
      <c r="G9" s="226">
        <v>30</v>
      </c>
      <c r="H9" s="226">
        <v>34985</v>
      </c>
      <c r="I9" s="235">
        <v>6</v>
      </c>
      <c r="J9" s="226" t="s">
        <v>964</v>
      </c>
      <c r="K9" s="237">
        <v>61454257.999999993</v>
      </c>
      <c r="L9" s="237">
        <v>10538726.449999999</v>
      </c>
      <c r="M9" s="237">
        <v>3322331.5</v>
      </c>
      <c r="N9" s="237">
        <v>3077214.84</v>
      </c>
      <c r="O9" s="238">
        <v>70881744.234049574</v>
      </c>
      <c r="P9" s="238">
        <v>11504139.648801653</v>
      </c>
      <c r="Q9" s="238">
        <v>3935360.6941735544</v>
      </c>
      <c r="R9" s="238">
        <v>3693740.1064462806</v>
      </c>
      <c r="S9" s="239">
        <f t="shared" si="0"/>
        <v>-9427486.234049581</v>
      </c>
      <c r="T9" s="239">
        <f t="shared" si="1"/>
        <v>-965413.19880165346</v>
      </c>
      <c r="U9" s="239">
        <f t="shared" si="2"/>
        <v>-613029.19417355442</v>
      </c>
      <c r="V9" s="239">
        <f t="shared" si="3"/>
        <v>-616525.26644628076</v>
      </c>
      <c r="W9" s="240">
        <f t="shared" si="4"/>
        <v>0.5</v>
      </c>
      <c r="X9" s="240">
        <f t="shared" si="5"/>
        <v>0.5</v>
      </c>
      <c r="Y9" s="240">
        <f t="shared" si="6"/>
        <v>0.5</v>
      </c>
      <c r="Z9" s="240">
        <f t="shared" si="7"/>
        <v>0.5</v>
      </c>
    </row>
    <row r="10" spans="1:26" x14ac:dyDescent="0.35">
      <c r="A10" s="235" t="s">
        <v>2801</v>
      </c>
      <c r="B10" s="226" t="s">
        <v>1860</v>
      </c>
      <c r="C10" s="236">
        <v>11413</v>
      </c>
      <c r="D10" s="226" t="s">
        <v>2809</v>
      </c>
      <c r="E10" s="226" t="s">
        <v>953</v>
      </c>
      <c r="F10" s="226" t="s">
        <v>958</v>
      </c>
      <c r="G10" s="226">
        <v>60</v>
      </c>
      <c r="H10" s="226">
        <v>33243</v>
      </c>
      <c r="I10" s="235">
        <v>6</v>
      </c>
      <c r="J10" s="226" t="s">
        <v>964</v>
      </c>
      <c r="K10" s="237">
        <v>78339726.570000008</v>
      </c>
      <c r="L10" s="237">
        <v>14785389.880000001</v>
      </c>
      <c r="M10" s="237">
        <v>5037183.5</v>
      </c>
      <c r="N10" s="237">
        <v>5654286.0899999999</v>
      </c>
      <c r="O10" s="238">
        <v>70881744.234049574</v>
      </c>
      <c r="P10" s="238">
        <v>11504139.648801653</v>
      </c>
      <c r="Q10" s="238">
        <v>3935360.6941735544</v>
      </c>
      <c r="R10" s="238">
        <v>3693740.1064462806</v>
      </c>
      <c r="S10" s="239">
        <f t="shared" si="0"/>
        <v>7457982.3359504342</v>
      </c>
      <c r="T10" s="239">
        <f t="shared" si="1"/>
        <v>3281250.2311983481</v>
      </c>
      <c r="U10" s="239">
        <f t="shared" si="2"/>
        <v>1101822.8058264456</v>
      </c>
      <c r="V10" s="239">
        <f t="shared" si="3"/>
        <v>1960545.9835537192</v>
      </c>
      <c r="W10" s="240">
        <f t="shared" si="4"/>
        <v>0</v>
      </c>
      <c r="X10" s="240">
        <f t="shared" si="5"/>
        <v>0</v>
      </c>
      <c r="Y10" s="240">
        <f t="shared" si="6"/>
        <v>0</v>
      </c>
      <c r="Z10" s="240">
        <f t="shared" si="7"/>
        <v>0</v>
      </c>
    </row>
    <row r="11" spans="1:26" x14ac:dyDescent="0.35">
      <c r="A11" s="235" t="s">
        <v>2801</v>
      </c>
      <c r="B11" s="226" t="s">
        <v>1860</v>
      </c>
      <c r="C11" s="236">
        <v>14139</v>
      </c>
      <c r="D11" s="226" t="s">
        <v>2810</v>
      </c>
      <c r="E11" s="226" t="s">
        <v>953</v>
      </c>
      <c r="F11" s="226" t="s">
        <v>958</v>
      </c>
      <c r="G11" s="226">
        <v>30</v>
      </c>
      <c r="H11" s="226">
        <v>23499</v>
      </c>
      <c r="I11" s="235">
        <v>5</v>
      </c>
      <c r="J11" s="226" t="s">
        <v>959</v>
      </c>
      <c r="K11" s="237">
        <v>57187633.090000004</v>
      </c>
      <c r="L11" s="237">
        <v>9611621.1300000008</v>
      </c>
      <c r="M11" s="237">
        <v>1926273.31</v>
      </c>
      <c r="N11" s="237">
        <v>2524548.7999999998</v>
      </c>
      <c r="O11" s="238">
        <v>51155197.428870276</v>
      </c>
      <c r="P11" s="238">
        <v>6418801.828175731</v>
      </c>
      <c r="Q11" s="238">
        <v>2357449.5108368201</v>
      </c>
      <c r="R11" s="238">
        <v>2224992.7349707121</v>
      </c>
      <c r="S11" s="239">
        <f t="shared" si="0"/>
        <v>6032435.661129728</v>
      </c>
      <c r="T11" s="239">
        <f t="shared" si="1"/>
        <v>3192819.3018242698</v>
      </c>
      <c r="U11" s="239">
        <f t="shared" si="2"/>
        <v>-431176.20083682006</v>
      </c>
      <c r="V11" s="239">
        <f t="shared" si="3"/>
        <v>299556.06502928771</v>
      </c>
      <c r="W11" s="240">
        <f t="shared" si="4"/>
        <v>0</v>
      </c>
      <c r="X11" s="240">
        <f t="shared" si="5"/>
        <v>0</v>
      </c>
      <c r="Y11" s="240">
        <f t="shared" si="6"/>
        <v>0.5</v>
      </c>
      <c r="Z11" s="240">
        <f t="shared" si="7"/>
        <v>0</v>
      </c>
    </row>
    <row r="12" spans="1:26" x14ac:dyDescent="0.35">
      <c r="A12" s="235" t="s">
        <v>2801</v>
      </c>
      <c r="B12" s="226" t="s">
        <v>1860</v>
      </c>
      <c r="C12" s="236">
        <v>28817</v>
      </c>
      <c r="D12" s="226" t="s">
        <v>2811</v>
      </c>
      <c r="E12" s="226" t="s">
        <v>953</v>
      </c>
      <c r="F12" s="226" t="s">
        <v>980</v>
      </c>
      <c r="G12" s="226">
        <v>0</v>
      </c>
      <c r="H12" s="226">
        <v>12865</v>
      </c>
      <c r="I12" s="235">
        <v>2</v>
      </c>
      <c r="J12" s="226" t="s">
        <v>981</v>
      </c>
      <c r="K12" s="237">
        <v>26068417.59</v>
      </c>
      <c r="L12" s="237">
        <v>2956433.56</v>
      </c>
      <c r="M12" s="237">
        <v>3565108.83</v>
      </c>
      <c r="N12" s="237">
        <v>1406612.44</v>
      </c>
      <c r="O12" s="238">
        <v>28032721.354186043</v>
      </c>
      <c r="P12" s="238">
        <v>3244328.213488372</v>
      </c>
      <c r="Q12" s="238">
        <v>1439574.6520930233</v>
      </c>
      <c r="R12" s="238">
        <v>1159326.0397674416</v>
      </c>
      <c r="S12" s="239">
        <f t="shared" si="0"/>
        <v>-1964303.7641860433</v>
      </c>
      <c r="T12" s="239">
        <f t="shared" si="1"/>
        <v>-287894.65348837199</v>
      </c>
      <c r="U12" s="239">
        <f t="shared" si="2"/>
        <v>2125534.177906977</v>
      </c>
      <c r="V12" s="239">
        <f t="shared" si="3"/>
        <v>247286.40023255837</v>
      </c>
      <c r="W12" s="240">
        <f t="shared" si="4"/>
        <v>0.5</v>
      </c>
      <c r="X12" s="240">
        <f t="shared" si="5"/>
        <v>0.5</v>
      </c>
      <c r="Y12" s="240">
        <f t="shared" si="6"/>
        <v>0</v>
      </c>
      <c r="Z12" s="240">
        <f t="shared" si="7"/>
        <v>0</v>
      </c>
    </row>
    <row r="13" spans="1:26" x14ac:dyDescent="0.35">
      <c r="A13" s="235" t="s">
        <v>2801</v>
      </c>
      <c r="B13" s="226" t="s">
        <v>1871</v>
      </c>
      <c r="C13" s="236">
        <v>10750</v>
      </c>
      <c r="D13" s="226" t="s">
        <v>2812</v>
      </c>
      <c r="E13" s="226" t="s">
        <v>986</v>
      </c>
      <c r="F13" s="226" t="s">
        <v>1013</v>
      </c>
      <c r="G13" s="226">
        <v>407</v>
      </c>
      <c r="H13" s="226">
        <v>79452</v>
      </c>
      <c r="I13" s="235">
        <v>17</v>
      </c>
      <c r="J13" s="226" t="s">
        <v>1014</v>
      </c>
      <c r="K13" s="237">
        <v>563704342.38999999</v>
      </c>
      <c r="L13" s="237">
        <v>100734165.63</v>
      </c>
      <c r="M13" s="237">
        <v>32806943.219999999</v>
      </c>
      <c r="N13" s="237">
        <v>43367370.990000002</v>
      </c>
      <c r="O13" s="238">
        <v>594574524.94473684</v>
      </c>
      <c r="P13" s="238">
        <v>201717235.34052628</v>
      </c>
      <c r="Q13" s="238">
        <v>40308236.968947388</v>
      </c>
      <c r="R13" s="238">
        <v>90578771.138421044</v>
      </c>
      <c r="S13" s="239">
        <f t="shared" si="0"/>
        <v>-30870182.554736853</v>
      </c>
      <c r="T13" s="239">
        <f t="shared" si="1"/>
        <v>-100983069.71052629</v>
      </c>
      <c r="U13" s="239">
        <f t="shared" si="2"/>
        <v>-7501293.7489473894</v>
      </c>
      <c r="V13" s="239">
        <f t="shared" si="3"/>
        <v>-47211400.148421042</v>
      </c>
      <c r="W13" s="240">
        <f t="shared" si="4"/>
        <v>0.5</v>
      </c>
      <c r="X13" s="240">
        <f t="shared" si="5"/>
        <v>0.5</v>
      </c>
      <c r="Y13" s="240">
        <f t="shared" si="6"/>
        <v>0.5</v>
      </c>
      <c r="Z13" s="240">
        <f t="shared" si="7"/>
        <v>0.5</v>
      </c>
    </row>
    <row r="14" spans="1:26" x14ac:dyDescent="0.35">
      <c r="A14" s="235" t="s">
        <v>2801</v>
      </c>
      <c r="B14" s="226" t="s">
        <v>1871</v>
      </c>
      <c r="C14" s="236">
        <v>10751</v>
      </c>
      <c r="D14" s="226" t="s">
        <v>2813</v>
      </c>
      <c r="E14" s="226" t="s">
        <v>986</v>
      </c>
      <c r="F14" s="226" t="s">
        <v>987</v>
      </c>
      <c r="G14" s="226">
        <v>208</v>
      </c>
      <c r="H14" s="226">
        <v>68623</v>
      </c>
      <c r="I14" s="235">
        <v>15</v>
      </c>
      <c r="J14" s="226" t="s">
        <v>1980</v>
      </c>
      <c r="K14" s="237">
        <v>333529483.55999994</v>
      </c>
      <c r="L14" s="237">
        <v>54395859.839999996</v>
      </c>
      <c r="M14" s="237">
        <v>14535278.629999999</v>
      </c>
      <c r="N14" s="237">
        <v>23912004.039999999</v>
      </c>
      <c r="O14" s="238">
        <v>288337816.28500003</v>
      </c>
      <c r="P14" s="238">
        <v>72165810.308499977</v>
      </c>
      <c r="Q14" s="238">
        <v>16583934.174499998</v>
      </c>
      <c r="R14" s="238">
        <v>38324114.614</v>
      </c>
      <c r="S14" s="239">
        <f t="shared" si="0"/>
        <v>45191667.274999917</v>
      </c>
      <c r="T14" s="239">
        <f t="shared" si="1"/>
        <v>-17769950.468499981</v>
      </c>
      <c r="U14" s="239">
        <f t="shared" si="2"/>
        <v>-2048655.5444999989</v>
      </c>
      <c r="V14" s="239">
        <f t="shared" si="3"/>
        <v>-14412110.574000001</v>
      </c>
      <c r="W14" s="240">
        <f t="shared" si="4"/>
        <v>0</v>
      </c>
      <c r="X14" s="240">
        <f t="shared" si="5"/>
        <v>0.5</v>
      </c>
      <c r="Y14" s="240">
        <f t="shared" si="6"/>
        <v>0.5</v>
      </c>
      <c r="Z14" s="240">
        <f t="shared" si="7"/>
        <v>0.5</v>
      </c>
    </row>
    <row r="15" spans="1:26" x14ac:dyDescent="0.35">
      <c r="A15" s="235" t="s">
        <v>2801</v>
      </c>
      <c r="B15" s="226" t="s">
        <v>1871</v>
      </c>
      <c r="C15" s="236">
        <v>11435</v>
      </c>
      <c r="D15" s="226" t="s">
        <v>2814</v>
      </c>
      <c r="E15" s="226" t="s">
        <v>953</v>
      </c>
      <c r="F15" s="226" t="s">
        <v>954</v>
      </c>
      <c r="G15" s="226">
        <v>60</v>
      </c>
      <c r="H15" s="226">
        <v>62949</v>
      </c>
      <c r="I15" s="235">
        <v>10</v>
      </c>
      <c r="J15" s="226" t="s">
        <v>955</v>
      </c>
      <c r="K15" s="237">
        <v>124761253.22999999</v>
      </c>
      <c r="L15" s="237">
        <v>14670642.380000001</v>
      </c>
      <c r="M15" s="237">
        <v>11649593.5</v>
      </c>
      <c r="N15" s="237">
        <v>5177963.74</v>
      </c>
      <c r="O15" s="238">
        <v>111526622.57362071</v>
      </c>
      <c r="P15" s="238">
        <v>20868822.015862063</v>
      </c>
      <c r="Q15" s="238">
        <v>6866884.3753965506</v>
      </c>
      <c r="R15" s="238">
        <v>7076590.5048275851</v>
      </c>
      <c r="S15" s="239">
        <f t="shared" si="0"/>
        <v>13234630.656379282</v>
      </c>
      <c r="T15" s="239">
        <f t="shared" si="1"/>
        <v>-6198179.6358620618</v>
      </c>
      <c r="U15" s="239">
        <f t="shared" si="2"/>
        <v>4782709.1246034494</v>
      </c>
      <c r="V15" s="239">
        <f t="shared" si="3"/>
        <v>-1898626.7648275848</v>
      </c>
      <c r="W15" s="240">
        <f t="shared" si="4"/>
        <v>0</v>
      </c>
      <c r="X15" s="240">
        <f t="shared" si="5"/>
        <v>0.5</v>
      </c>
      <c r="Y15" s="240">
        <f t="shared" si="6"/>
        <v>0</v>
      </c>
      <c r="Z15" s="240">
        <f t="shared" si="7"/>
        <v>0.5</v>
      </c>
    </row>
    <row r="16" spans="1:26" x14ac:dyDescent="0.35">
      <c r="A16" s="235" t="s">
        <v>2801</v>
      </c>
      <c r="B16" s="226" t="s">
        <v>1871</v>
      </c>
      <c r="C16" s="236">
        <v>11436</v>
      </c>
      <c r="D16" s="226" t="s">
        <v>2815</v>
      </c>
      <c r="E16" s="226" t="s">
        <v>953</v>
      </c>
      <c r="F16" s="226" t="s">
        <v>958</v>
      </c>
      <c r="G16" s="226">
        <v>30</v>
      </c>
      <c r="H16" s="226">
        <v>47202</v>
      </c>
      <c r="I16" s="235">
        <v>6</v>
      </c>
      <c r="J16" s="226" t="s">
        <v>964</v>
      </c>
      <c r="K16" s="237">
        <v>107590776.24000001</v>
      </c>
      <c r="L16" s="237">
        <v>9502181.3399999999</v>
      </c>
      <c r="M16" s="237">
        <v>5306345.5</v>
      </c>
      <c r="N16" s="237">
        <v>5793066.3200000003</v>
      </c>
      <c r="O16" s="238">
        <v>70881744.234049574</v>
      </c>
      <c r="P16" s="238">
        <v>11504139.648801653</v>
      </c>
      <c r="Q16" s="238">
        <v>3935360.6941735544</v>
      </c>
      <c r="R16" s="238">
        <v>3693740.1064462806</v>
      </c>
      <c r="S16" s="239">
        <f t="shared" si="0"/>
        <v>36709032.005950436</v>
      </c>
      <c r="T16" s="239">
        <f t="shared" si="1"/>
        <v>-2001958.3088016529</v>
      </c>
      <c r="U16" s="239">
        <f t="shared" si="2"/>
        <v>1370984.8058264456</v>
      </c>
      <c r="V16" s="239">
        <f t="shared" si="3"/>
        <v>2099326.2135537197</v>
      </c>
      <c r="W16" s="240">
        <f t="shared" si="4"/>
        <v>0</v>
      </c>
      <c r="X16" s="240">
        <f t="shared" si="5"/>
        <v>0.5</v>
      </c>
      <c r="Y16" s="240">
        <f t="shared" si="6"/>
        <v>0</v>
      </c>
      <c r="Z16" s="240">
        <f t="shared" si="7"/>
        <v>0</v>
      </c>
    </row>
    <row r="17" spans="1:26" x14ac:dyDescent="0.35">
      <c r="A17" s="235" t="s">
        <v>2801</v>
      </c>
      <c r="B17" s="226" t="s">
        <v>1871</v>
      </c>
      <c r="C17" s="236">
        <v>11437</v>
      </c>
      <c r="D17" s="226" t="s">
        <v>2816</v>
      </c>
      <c r="E17" s="226" t="s">
        <v>953</v>
      </c>
      <c r="F17" s="226" t="s">
        <v>954</v>
      </c>
      <c r="G17" s="226">
        <v>85</v>
      </c>
      <c r="H17" s="226">
        <v>80491</v>
      </c>
      <c r="I17" s="235">
        <v>10</v>
      </c>
      <c r="J17" s="226" t="s">
        <v>955</v>
      </c>
      <c r="K17" s="237">
        <v>157533298.21000001</v>
      </c>
      <c r="L17" s="237">
        <v>15671331.75</v>
      </c>
      <c r="M17" s="237">
        <v>17159425</v>
      </c>
      <c r="N17" s="237">
        <v>6832042.0899999999</v>
      </c>
      <c r="O17" s="238">
        <v>111526622.57362071</v>
      </c>
      <c r="P17" s="238">
        <v>20868822.015862063</v>
      </c>
      <c r="Q17" s="238">
        <v>6866884.3753965506</v>
      </c>
      <c r="R17" s="238">
        <v>7076590.5048275851</v>
      </c>
      <c r="S17" s="239">
        <f t="shared" si="0"/>
        <v>46006675.636379302</v>
      </c>
      <c r="T17" s="239">
        <f t="shared" si="1"/>
        <v>-5197490.2658620626</v>
      </c>
      <c r="U17" s="239">
        <f t="shared" si="2"/>
        <v>10292540.62460345</v>
      </c>
      <c r="V17" s="239">
        <f t="shared" si="3"/>
        <v>-244548.41482758522</v>
      </c>
      <c r="W17" s="240">
        <f t="shared" si="4"/>
        <v>0</v>
      </c>
      <c r="X17" s="240">
        <f t="shared" si="5"/>
        <v>0.5</v>
      </c>
      <c r="Y17" s="240">
        <f t="shared" si="6"/>
        <v>0</v>
      </c>
      <c r="Z17" s="240">
        <f t="shared" si="7"/>
        <v>0.5</v>
      </c>
    </row>
    <row r="18" spans="1:26" x14ac:dyDescent="0.35">
      <c r="A18" s="235" t="s">
        <v>2801</v>
      </c>
      <c r="B18" s="226" t="s">
        <v>1871</v>
      </c>
      <c r="C18" s="236">
        <v>11438</v>
      </c>
      <c r="D18" s="226" t="s">
        <v>2817</v>
      </c>
      <c r="E18" s="226" t="s">
        <v>953</v>
      </c>
      <c r="F18" s="226" t="s">
        <v>958</v>
      </c>
      <c r="G18" s="226">
        <v>62</v>
      </c>
      <c r="H18" s="226">
        <v>63809</v>
      </c>
      <c r="I18" s="235">
        <v>7</v>
      </c>
      <c r="J18" s="226" t="s">
        <v>968</v>
      </c>
      <c r="K18" s="237">
        <v>132429658.95999999</v>
      </c>
      <c r="L18" s="237">
        <v>11460721.880000001</v>
      </c>
      <c r="M18" s="237">
        <v>8214987.9400000004</v>
      </c>
      <c r="N18" s="237">
        <v>6015719.5</v>
      </c>
      <c r="O18" s="238">
        <v>99307122.372962952</v>
      </c>
      <c r="P18" s="238">
        <v>17529662.72925926</v>
      </c>
      <c r="Q18" s="238">
        <v>6265408.9014814831</v>
      </c>
      <c r="R18" s="238">
        <v>5555206.0740740765</v>
      </c>
      <c r="S18" s="239">
        <f t="shared" ref="S18:S80" si="8">K18-O18</f>
        <v>33122536.587037042</v>
      </c>
      <c r="T18" s="239">
        <f t="shared" ref="T18:T80" si="9">L18-P18</f>
        <v>-6068940.8492592592</v>
      </c>
      <c r="U18" s="239">
        <f t="shared" ref="U18:U80" si="10">M18-Q18</f>
        <v>1949579.0385185173</v>
      </c>
      <c r="V18" s="239">
        <f t="shared" ref="V18:V80" si="11">N18-R18</f>
        <v>460513.42592592351</v>
      </c>
      <c r="W18" s="240">
        <f t="shared" ref="W18:W80" si="12">IF(S18&lt;1,0.5,0)</f>
        <v>0</v>
      </c>
      <c r="X18" s="240">
        <f t="shared" ref="X18:X80" si="13">IF(T18&lt;1,0.5,0)</f>
        <v>0.5</v>
      </c>
      <c r="Y18" s="240">
        <f t="shared" ref="Y18:Y80" si="14">IF(U18&lt;1,0.5,0)</f>
        <v>0</v>
      </c>
      <c r="Z18" s="240">
        <f t="shared" ref="Z18:Z80" si="15">IF(V18&lt;1,0.5,0)</f>
        <v>0</v>
      </c>
    </row>
    <row r="19" spans="1:26" x14ac:dyDescent="0.35">
      <c r="A19" s="235" t="s">
        <v>2801</v>
      </c>
      <c r="B19" s="226" t="s">
        <v>1871</v>
      </c>
      <c r="C19" s="236">
        <v>11439</v>
      </c>
      <c r="D19" s="226" t="s">
        <v>2818</v>
      </c>
      <c r="E19" s="226" t="s">
        <v>953</v>
      </c>
      <c r="F19" s="226" t="s">
        <v>958</v>
      </c>
      <c r="G19" s="226">
        <v>42</v>
      </c>
      <c r="H19" s="226">
        <v>34629</v>
      </c>
      <c r="I19" s="235">
        <v>6</v>
      </c>
      <c r="J19" s="226" t="s">
        <v>964</v>
      </c>
      <c r="K19" s="237">
        <v>83754253.200000018</v>
      </c>
      <c r="L19" s="237">
        <v>5708002.3600000003</v>
      </c>
      <c r="M19" s="237">
        <v>5442269</v>
      </c>
      <c r="N19" s="237">
        <v>2663749.38</v>
      </c>
      <c r="O19" s="238">
        <v>70881744.234049574</v>
      </c>
      <c r="P19" s="238">
        <v>11504139.648801653</v>
      </c>
      <c r="Q19" s="238">
        <v>3935360.6941735544</v>
      </c>
      <c r="R19" s="238">
        <v>3693740.1064462806</v>
      </c>
      <c r="S19" s="239">
        <f t="shared" si="8"/>
        <v>12872508.965950444</v>
      </c>
      <c r="T19" s="239">
        <f t="shared" si="9"/>
        <v>-5796137.2888016524</v>
      </c>
      <c r="U19" s="239">
        <f t="shared" si="10"/>
        <v>1506908.3058264456</v>
      </c>
      <c r="V19" s="239">
        <f t="shared" si="11"/>
        <v>-1029990.7264462807</v>
      </c>
      <c r="W19" s="240">
        <f t="shared" si="12"/>
        <v>0</v>
      </c>
      <c r="X19" s="240">
        <f t="shared" si="13"/>
        <v>0.5</v>
      </c>
      <c r="Y19" s="240">
        <f t="shared" si="14"/>
        <v>0</v>
      </c>
      <c r="Z19" s="240">
        <f t="shared" si="15"/>
        <v>0.5</v>
      </c>
    </row>
    <row r="20" spans="1:26" x14ac:dyDescent="0.35">
      <c r="A20" s="235" t="s">
        <v>2801</v>
      </c>
      <c r="B20" s="226" t="s">
        <v>1871</v>
      </c>
      <c r="C20" s="236">
        <v>11440</v>
      </c>
      <c r="D20" s="226" t="s">
        <v>2819</v>
      </c>
      <c r="E20" s="226" t="s">
        <v>953</v>
      </c>
      <c r="F20" s="226" t="s">
        <v>958</v>
      </c>
      <c r="G20" s="226">
        <v>36</v>
      </c>
      <c r="H20" s="226">
        <v>46352</v>
      </c>
      <c r="I20" s="235">
        <v>6</v>
      </c>
      <c r="J20" s="226" t="s">
        <v>964</v>
      </c>
      <c r="K20" s="237">
        <v>106896300.41999999</v>
      </c>
      <c r="L20" s="237">
        <v>9805890.6199999992</v>
      </c>
      <c r="M20" s="237">
        <v>7159866.0499999998</v>
      </c>
      <c r="N20" s="237">
        <v>2684654.66</v>
      </c>
      <c r="O20" s="238">
        <v>70881744.234049574</v>
      </c>
      <c r="P20" s="238">
        <v>11504139.648801653</v>
      </c>
      <c r="Q20" s="238">
        <v>3935360.6941735544</v>
      </c>
      <c r="R20" s="238">
        <v>3693740.1064462806</v>
      </c>
      <c r="S20" s="239">
        <f t="shared" si="8"/>
        <v>36014556.185950413</v>
      </c>
      <c r="T20" s="239">
        <f t="shared" si="9"/>
        <v>-1698249.0288016535</v>
      </c>
      <c r="U20" s="239">
        <f t="shared" si="10"/>
        <v>3224505.3558264454</v>
      </c>
      <c r="V20" s="239">
        <f t="shared" si="11"/>
        <v>-1009085.4464462805</v>
      </c>
      <c r="W20" s="240">
        <f t="shared" si="12"/>
        <v>0</v>
      </c>
      <c r="X20" s="240">
        <f t="shared" si="13"/>
        <v>0.5</v>
      </c>
      <c r="Y20" s="240">
        <f t="shared" si="14"/>
        <v>0</v>
      </c>
      <c r="Z20" s="240">
        <f t="shared" si="15"/>
        <v>0.5</v>
      </c>
    </row>
    <row r="21" spans="1:26" x14ac:dyDescent="0.35">
      <c r="A21" s="235" t="s">
        <v>2801</v>
      </c>
      <c r="B21" s="226" t="s">
        <v>1871</v>
      </c>
      <c r="C21" s="236">
        <v>11441</v>
      </c>
      <c r="D21" s="226" t="s">
        <v>2820</v>
      </c>
      <c r="E21" s="226" t="s">
        <v>953</v>
      </c>
      <c r="F21" s="226" t="s">
        <v>958</v>
      </c>
      <c r="G21" s="226">
        <v>38</v>
      </c>
      <c r="H21" s="226">
        <v>22397</v>
      </c>
      <c r="I21" s="235">
        <v>5</v>
      </c>
      <c r="J21" s="226" t="s">
        <v>959</v>
      </c>
      <c r="K21" s="237">
        <v>71525188.570000008</v>
      </c>
      <c r="L21" s="237">
        <v>5287006.3</v>
      </c>
      <c r="M21" s="237">
        <v>3082770.14</v>
      </c>
      <c r="N21" s="237">
        <v>2919959.07</v>
      </c>
      <c r="O21" s="238">
        <v>51155197.428870276</v>
      </c>
      <c r="P21" s="238">
        <v>6418801.828175731</v>
      </c>
      <c r="Q21" s="238">
        <v>2357449.5108368201</v>
      </c>
      <c r="R21" s="238">
        <v>2224992.7349707121</v>
      </c>
      <c r="S21" s="239">
        <f t="shared" si="8"/>
        <v>20369991.141129732</v>
      </c>
      <c r="T21" s="239">
        <f t="shared" si="9"/>
        <v>-1131795.5281757312</v>
      </c>
      <c r="U21" s="239">
        <f t="shared" si="10"/>
        <v>725320.62916318001</v>
      </c>
      <c r="V21" s="239">
        <f t="shared" si="11"/>
        <v>694966.33502928773</v>
      </c>
      <c r="W21" s="240">
        <f t="shared" si="12"/>
        <v>0</v>
      </c>
      <c r="X21" s="240">
        <f t="shared" si="13"/>
        <v>0.5</v>
      </c>
      <c r="Y21" s="240">
        <f t="shared" si="14"/>
        <v>0</v>
      </c>
      <c r="Z21" s="240">
        <f t="shared" si="15"/>
        <v>0</v>
      </c>
    </row>
    <row r="22" spans="1:26" x14ac:dyDescent="0.35">
      <c r="A22" s="235" t="s">
        <v>2801</v>
      </c>
      <c r="B22" s="226" t="s">
        <v>1871</v>
      </c>
      <c r="C22" s="236">
        <v>11442</v>
      </c>
      <c r="D22" s="226" t="s">
        <v>2821</v>
      </c>
      <c r="E22" s="226" t="s">
        <v>953</v>
      </c>
      <c r="F22" s="226" t="s">
        <v>958</v>
      </c>
      <c r="G22" s="226">
        <v>35</v>
      </c>
      <c r="H22" s="226">
        <v>49577</v>
      </c>
      <c r="I22" s="235">
        <v>6</v>
      </c>
      <c r="J22" s="226" t="s">
        <v>964</v>
      </c>
      <c r="K22" s="237">
        <v>98205249.37000002</v>
      </c>
      <c r="L22" s="237">
        <v>8211246.0599999996</v>
      </c>
      <c r="M22" s="237">
        <v>8240980.5</v>
      </c>
      <c r="N22" s="237">
        <v>3559437.23</v>
      </c>
      <c r="O22" s="238">
        <v>70881744.234049574</v>
      </c>
      <c r="P22" s="238">
        <v>11504139.648801653</v>
      </c>
      <c r="Q22" s="238">
        <v>3935360.6941735544</v>
      </c>
      <c r="R22" s="238">
        <v>3693740.1064462806</v>
      </c>
      <c r="S22" s="239">
        <f t="shared" si="8"/>
        <v>27323505.135950446</v>
      </c>
      <c r="T22" s="239">
        <f t="shared" si="9"/>
        <v>-3292893.5888016531</v>
      </c>
      <c r="U22" s="239">
        <f t="shared" si="10"/>
        <v>4305619.805826446</v>
      </c>
      <c r="V22" s="239">
        <f t="shared" si="11"/>
        <v>-134302.87644628063</v>
      </c>
      <c r="W22" s="240">
        <f t="shared" si="12"/>
        <v>0</v>
      </c>
      <c r="X22" s="240">
        <f t="shared" si="13"/>
        <v>0.5</v>
      </c>
      <c r="Y22" s="240">
        <f t="shared" si="14"/>
        <v>0</v>
      </c>
      <c r="Z22" s="240">
        <f t="shared" si="15"/>
        <v>0.5</v>
      </c>
    </row>
    <row r="23" spans="1:26" x14ac:dyDescent="0.35">
      <c r="A23" s="235" t="s">
        <v>2801</v>
      </c>
      <c r="B23" s="226" t="s">
        <v>1871</v>
      </c>
      <c r="C23" s="236">
        <v>13818</v>
      </c>
      <c r="D23" s="226" t="s">
        <v>2822</v>
      </c>
      <c r="E23" s="226" t="s">
        <v>953</v>
      </c>
      <c r="F23" s="226" t="s">
        <v>958</v>
      </c>
      <c r="G23" s="226">
        <v>37</v>
      </c>
      <c r="H23" s="226">
        <v>34740</v>
      </c>
      <c r="I23" s="235">
        <v>6</v>
      </c>
      <c r="J23" s="226" t="s">
        <v>964</v>
      </c>
      <c r="K23" s="237">
        <v>85231374.340000018</v>
      </c>
      <c r="L23" s="237">
        <v>8151621.5199999996</v>
      </c>
      <c r="M23" s="237">
        <v>5092308</v>
      </c>
      <c r="N23" s="237">
        <v>3788658.27</v>
      </c>
      <c r="O23" s="238">
        <v>70881744.234049574</v>
      </c>
      <c r="P23" s="238">
        <v>11504139.648801653</v>
      </c>
      <c r="Q23" s="238">
        <v>3935360.6941735544</v>
      </c>
      <c r="R23" s="238">
        <v>3693740.1064462806</v>
      </c>
      <c r="S23" s="239">
        <f t="shared" si="8"/>
        <v>14349630.105950445</v>
      </c>
      <c r="T23" s="239">
        <f t="shared" si="9"/>
        <v>-3352518.1288016532</v>
      </c>
      <c r="U23" s="239">
        <f t="shared" si="10"/>
        <v>1156947.3058264456</v>
      </c>
      <c r="V23" s="239">
        <f t="shared" si="11"/>
        <v>94918.163553719409</v>
      </c>
      <c r="W23" s="240">
        <f t="shared" si="12"/>
        <v>0</v>
      </c>
      <c r="X23" s="240">
        <f t="shared" si="13"/>
        <v>0.5</v>
      </c>
      <c r="Y23" s="240">
        <f t="shared" si="14"/>
        <v>0</v>
      </c>
      <c r="Z23" s="240">
        <f t="shared" si="15"/>
        <v>0</v>
      </c>
    </row>
    <row r="24" spans="1:26" x14ac:dyDescent="0.35">
      <c r="A24" s="235" t="s">
        <v>2801</v>
      </c>
      <c r="B24" s="226" t="s">
        <v>1871</v>
      </c>
      <c r="C24" s="236">
        <v>15010</v>
      </c>
      <c r="D24" s="226" t="s">
        <v>2823</v>
      </c>
      <c r="E24" s="226" t="s">
        <v>953</v>
      </c>
      <c r="F24" s="226" t="s">
        <v>958</v>
      </c>
      <c r="G24" s="226">
        <v>30</v>
      </c>
      <c r="H24" s="226">
        <v>36070</v>
      </c>
      <c r="I24" s="235">
        <v>6</v>
      </c>
      <c r="J24" s="226" t="s">
        <v>964</v>
      </c>
      <c r="K24" s="237">
        <v>81074199.659999996</v>
      </c>
      <c r="L24" s="237">
        <v>7614449.9299999997</v>
      </c>
      <c r="M24" s="237">
        <v>4020597.18</v>
      </c>
      <c r="N24" s="237">
        <v>3375633.5</v>
      </c>
      <c r="O24" s="238">
        <v>70881744.234049574</v>
      </c>
      <c r="P24" s="238">
        <v>11504139.648801653</v>
      </c>
      <c r="Q24" s="238">
        <v>3935360.6941735544</v>
      </c>
      <c r="R24" s="238">
        <v>3693740.1064462806</v>
      </c>
      <c r="S24" s="239">
        <f t="shared" si="8"/>
        <v>10192455.425950423</v>
      </c>
      <c r="T24" s="239">
        <f t="shared" si="9"/>
        <v>-3889689.718801653</v>
      </c>
      <c r="U24" s="239">
        <f t="shared" si="10"/>
        <v>85236.485826445743</v>
      </c>
      <c r="V24" s="239">
        <f t="shared" si="11"/>
        <v>-318106.60644628061</v>
      </c>
      <c r="W24" s="240">
        <f t="shared" si="12"/>
        <v>0</v>
      </c>
      <c r="X24" s="240">
        <f t="shared" si="13"/>
        <v>0.5</v>
      </c>
      <c r="Y24" s="240">
        <f t="shared" si="14"/>
        <v>0</v>
      </c>
      <c r="Z24" s="240">
        <f t="shared" si="15"/>
        <v>0.5</v>
      </c>
    </row>
    <row r="25" spans="1:26" x14ac:dyDescent="0.35">
      <c r="A25" s="235" t="s">
        <v>2801</v>
      </c>
      <c r="B25" s="226" t="s">
        <v>1871</v>
      </c>
      <c r="C25" s="236">
        <v>23771</v>
      </c>
      <c r="D25" s="226" t="s">
        <v>2824</v>
      </c>
      <c r="E25" s="226" t="s">
        <v>953</v>
      </c>
      <c r="F25" s="226" t="s">
        <v>958</v>
      </c>
      <c r="G25" s="226">
        <v>36</v>
      </c>
      <c r="H25" s="226">
        <v>38551</v>
      </c>
      <c r="I25" s="235">
        <v>6</v>
      </c>
      <c r="J25" s="226" t="s">
        <v>964</v>
      </c>
      <c r="K25" s="237">
        <v>103779215.80000003</v>
      </c>
      <c r="L25" s="237">
        <v>6470823.8899999997</v>
      </c>
      <c r="M25" s="237">
        <v>4646842.5</v>
      </c>
      <c r="N25" s="237">
        <v>2502259.79</v>
      </c>
      <c r="O25" s="238">
        <v>70881744.234049574</v>
      </c>
      <c r="P25" s="238">
        <v>11504139.648801653</v>
      </c>
      <c r="Q25" s="238">
        <v>3935360.6941735544</v>
      </c>
      <c r="R25" s="238">
        <v>3693740.1064462806</v>
      </c>
      <c r="S25" s="239">
        <f t="shared" si="8"/>
        <v>32897471.565950453</v>
      </c>
      <c r="T25" s="239">
        <f t="shared" si="9"/>
        <v>-5033315.758801653</v>
      </c>
      <c r="U25" s="239">
        <f t="shared" si="10"/>
        <v>711481.80582644558</v>
      </c>
      <c r="V25" s="239">
        <f t="shared" si="11"/>
        <v>-1191480.3164462806</v>
      </c>
      <c r="W25" s="240">
        <f t="shared" si="12"/>
        <v>0</v>
      </c>
      <c r="X25" s="240">
        <f t="shared" si="13"/>
        <v>0.5</v>
      </c>
      <c r="Y25" s="240">
        <f t="shared" si="14"/>
        <v>0</v>
      </c>
      <c r="Z25" s="240">
        <f t="shared" si="15"/>
        <v>0.5</v>
      </c>
    </row>
    <row r="26" spans="1:26" x14ac:dyDescent="0.35">
      <c r="A26" s="235" t="s">
        <v>2801</v>
      </c>
      <c r="B26" s="226" t="s">
        <v>1885</v>
      </c>
      <c r="C26" s="236">
        <v>10748</v>
      </c>
      <c r="D26" s="226" t="s">
        <v>2825</v>
      </c>
      <c r="E26" s="226" t="s">
        <v>986</v>
      </c>
      <c r="F26" s="226" t="s">
        <v>1013</v>
      </c>
      <c r="G26" s="226">
        <v>504</v>
      </c>
      <c r="H26" s="226">
        <v>109116</v>
      </c>
      <c r="I26" s="235">
        <v>17</v>
      </c>
      <c r="J26" s="226" t="s">
        <v>1014</v>
      </c>
      <c r="K26" s="237">
        <v>618388815.77999985</v>
      </c>
      <c r="L26" s="237">
        <v>123096964.22</v>
      </c>
      <c r="M26" s="237">
        <v>58008753.57</v>
      </c>
      <c r="N26" s="237">
        <v>55815507.43</v>
      </c>
      <c r="O26" s="238">
        <v>594574524.94473684</v>
      </c>
      <c r="P26" s="238">
        <v>201717235.34052628</v>
      </c>
      <c r="Q26" s="238">
        <v>40308236.968947388</v>
      </c>
      <c r="R26" s="238">
        <v>90578771.138421044</v>
      </c>
      <c r="S26" s="239">
        <f t="shared" si="8"/>
        <v>23814290.835263014</v>
      </c>
      <c r="T26" s="239">
        <f t="shared" si="9"/>
        <v>-78620271.120526284</v>
      </c>
      <c r="U26" s="239">
        <f t="shared" si="10"/>
        <v>17700516.601052612</v>
      </c>
      <c r="V26" s="239">
        <f t="shared" si="11"/>
        <v>-34763263.708421044</v>
      </c>
      <c r="W26" s="240">
        <f t="shared" si="12"/>
        <v>0</v>
      </c>
      <c r="X26" s="240">
        <f t="shared" si="13"/>
        <v>0.5</v>
      </c>
      <c r="Y26" s="240">
        <f t="shared" si="14"/>
        <v>0</v>
      </c>
      <c r="Z26" s="240">
        <f t="shared" si="15"/>
        <v>0.5</v>
      </c>
    </row>
    <row r="27" spans="1:26" x14ac:dyDescent="0.35">
      <c r="A27" s="235" t="s">
        <v>2801</v>
      </c>
      <c r="B27" s="226" t="s">
        <v>1885</v>
      </c>
      <c r="C27" s="236">
        <v>11423</v>
      </c>
      <c r="D27" s="226" t="s">
        <v>2826</v>
      </c>
      <c r="E27" s="226" t="s">
        <v>953</v>
      </c>
      <c r="F27" s="226" t="s">
        <v>954</v>
      </c>
      <c r="G27" s="226">
        <v>104</v>
      </c>
      <c r="H27" s="226">
        <v>55218</v>
      </c>
      <c r="I27" s="235">
        <v>10</v>
      </c>
      <c r="J27" s="226" t="s">
        <v>955</v>
      </c>
      <c r="K27" s="237">
        <v>158554501.09</v>
      </c>
      <c r="L27" s="237">
        <v>9878962.2200000007</v>
      </c>
      <c r="M27" s="237">
        <v>6653648.9500000002</v>
      </c>
      <c r="N27" s="237">
        <v>6837048.5300000003</v>
      </c>
      <c r="O27" s="238">
        <v>111526622.57362071</v>
      </c>
      <c r="P27" s="238">
        <v>20868822.015862063</v>
      </c>
      <c r="Q27" s="238">
        <v>6866884.3753965506</v>
      </c>
      <c r="R27" s="238">
        <v>7076590.5048275851</v>
      </c>
      <c r="S27" s="239">
        <f t="shared" si="8"/>
        <v>47027878.516379297</v>
      </c>
      <c r="T27" s="239">
        <f t="shared" si="9"/>
        <v>-10989859.795862062</v>
      </c>
      <c r="U27" s="239">
        <f t="shared" si="10"/>
        <v>-213235.42539655045</v>
      </c>
      <c r="V27" s="239">
        <f t="shared" si="11"/>
        <v>-239541.97482758481</v>
      </c>
      <c r="W27" s="240">
        <f t="shared" si="12"/>
        <v>0</v>
      </c>
      <c r="X27" s="240">
        <f t="shared" si="13"/>
        <v>0.5</v>
      </c>
      <c r="Y27" s="240">
        <f t="shared" si="14"/>
        <v>0.5</v>
      </c>
      <c r="Z27" s="240">
        <f t="shared" si="15"/>
        <v>0.5</v>
      </c>
    </row>
    <row r="28" spans="1:26" x14ac:dyDescent="0.35">
      <c r="A28" s="235" t="s">
        <v>2801</v>
      </c>
      <c r="B28" s="226" t="s">
        <v>1885</v>
      </c>
      <c r="C28" s="236">
        <v>11424</v>
      </c>
      <c r="D28" s="226" t="s">
        <v>2827</v>
      </c>
      <c r="E28" s="226" t="s">
        <v>953</v>
      </c>
      <c r="F28" s="226" t="s">
        <v>958</v>
      </c>
      <c r="G28" s="226">
        <v>44</v>
      </c>
      <c r="H28" s="226">
        <v>64282</v>
      </c>
      <c r="I28" s="235">
        <v>7</v>
      </c>
      <c r="J28" s="226" t="s">
        <v>968</v>
      </c>
      <c r="K28" s="237">
        <v>99313530.069999978</v>
      </c>
      <c r="L28" s="237">
        <v>9864899.1899999995</v>
      </c>
      <c r="M28" s="237">
        <v>7089796.0999999996</v>
      </c>
      <c r="N28" s="237">
        <v>4176156.73</v>
      </c>
      <c r="O28" s="238">
        <v>99307122.372962952</v>
      </c>
      <c r="P28" s="238">
        <v>17529662.72925926</v>
      </c>
      <c r="Q28" s="238">
        <v>6265408.9014814831</v>
      </c>
      <c r="R28" s="238">
        <v>5555206.0740740765</v>
      </c>
      <c r="S28" s="239">
        <f t="shared" si="8"/>
        <v>6407.6970370262861</v>
      </c>
      <c r="T28" s="239">
        <f t="shared" si="9"/>
        <v>-7664763.5392592605</v>
      </c>
      <c r="U28" s="239">
        <f t="shared" si="10"/>
        <v>824387.1985185165</v>
      </c>
      <c r="V28" s="239">
        <f t="shared" si="11"/>
        <v>-1379049.3440740765</v>
      </c>
      <c r="W28" s="240">
        <f t="shared" si="12"/>
        <v>0</v>
      </c>
      <c r="X28" s="240">
        <f t="shared" si="13"/>
        <v>0.5</v>
      </c>
      <c r="Y28" s="240">
        <f t="shared" si="14"/>
        <v>0</v>
      </c>
      <c r="Z28" s="240">
        <f t="shared" si="15"/>
        <v>0.5</v>
      </c>
    </row>
    <row r="29" spans="1:26" x14ac:dyDescent="0.35">
      <c r="A29" s="235" t="s">
        <v>2801</v>
      </c>
      <c r="B29" s="226" t="s">
        <v>1885</v>
      </c>
      <c r="C29" s="236">
        <v>11425</v>
      </c>
      <c r="D29" s="226" t="s">
        <v>2828</v>
      </c>
      <c r="E29" s="226" t="s">
        <v>953</v>
      </c>
      <c r="F29" s="226" t="s">
        <v>958</v>
      </c>
      <c r="G29" s="226">
        <v>38</v>
      </c>
      <c r="H29" s="226">
        <v>39094</v>
      </c>
      <c r="I29" s="235">
        <v>6</v>
      </c>
      <c r="J29" s="226" t="s">
        <v>964</v>
      </c>
      <c r="K29" s="237">
        <v>91019988.049999997</v>
      </c>
      <c r="L29" s="237">
        <v>5692072.5</v>
      </c>
      <c r="M29" s="237">
        <v>2928931</v>
      </c>
      <c r="N29" s="237">
        <v>2409025.19</v>
      </c>
      <c r="O29" s="238">
        <v>70881744.234049574</v>
      </c>
      <c r="P29" s="238">
        <v>11504139.648801653</v>
      </c>
      <c r="Q29" s="238">
        <v>3935360.6941735544</v>
      </c>
      <c r="R29" s="238">
        <v>3693740.1064462806</v>
      </c>
      <c r="S29" s="239">
        <f t="shared" si="8"/>
        <v>20138243.815950423</v>
      </c>
      <c r="T29" s="239">
        <f t="shared" si="9"/>
        <v>-5812067.1488016527</v>
      </c>
      <c r="U29" s="239">
        <f t="shared" si="10"/>
        <v>-1006429.6941735544</v>
      </c>
      <c r="V29" s="239">
        <f t="shared" si="11"/>
        <v>-1284714.9164462807</v>
      </c>
      <c r="W29" s="240">
        <f t="shared" si="12"/>
        <v>0</v>
      </c>
      <c r="X29" s="240">
        <f t="shared" si="13"/>
        <v>0.5</v>
      </c>
      <c r="Y29" s="240">
        <f t="shared" si="14"/>
        <v>0.5</v>
      </c>
      <c r="Z29" s="240">
        <f t="shared" si="15"/>
        <v>0.5</v>
      </c>
    </row>
    <row r="30" spans="1:26" x14ac:dyDescent="0.35">
      <c r="A30" s="235" t="s">
        <v>2801</v>
      </c>
      <c r="B30" s="226" t="s">
        <v>1885</v>
      </c>
      <c r="C30" s="236">
        <v>11426</v>
      </c>
      <c r="D30" s="226" t="s">
        <v>2829</v>
      </c>
      <c r="E30" s="226" t="s">
        <v>953</v>
      </c>
      <c r="F30" s="226" t="s">
        <v>958</v>
      </c>
      <c r="G30" s="226">
        <v>42</v>
      </c>
      <c r="H30" s="226">
        <v>53498</v>
      </c>
      <c r="I30" s="235">
        <v>6</v>
      </c>
      <c r="J30" s="226" t="s">
        <v>964</v>
      </c>
      <c r="K30" s="237">
        <v>94264849.470000014</v>
      </c>
      <c r="L30" s="237">
        <v>6871854.7800000003</v>
      </c>
      <c r="M30" s="237">
        <v>4647594.4000000004</v>
      </c>
      <c r="N30" s="237">
        <v>2178586.41</v>
      </c>
      <c r="O30" s="238">
        <v>70881744.234049574</v>
      </c>
      <c r="P30" s="238">
        <v>11504139.648801653</v>
      </c>
      <c r="Q30" s="238">
        <v>3935360.6941735544</v>
      </c>
      <c r="R30" s="238">
        <v>3693740.1064462806</v>
      </c>
      <c r="S30" s="239">
        <f t="shared" si="8"/>
        <v>23383105.23595044</v>
      </c>
      <c r="T30" s="239">
        <f t="shared" si="9"/>
        <v>-4632284.8688016525</v>
      </c>
      <c r="U30" s="239">
        <f t="shared" si="10"/>
        <v>712233.70582644595</v>
      </c>
      <c r="V30" s="239">
        <f t="shared" si="11"/>
        <v>-1515153.6964462805</v>
      </c>
      <c r="W30" s="240">
        <f t="shared" si="12"/>
        <v>0</v>
      </c>
      <c r="X30" s="240">
        <f t="shared" si="13"/>
        <v>0.5</v>
      </c>
      <c r="Y30" s="240">
        <f t="shared" si="14"/>
        <v>0</v>
      </c>
      <c r="Z30" s="240">
        <f t="shared" si="15"/>
        <v>0.5</v>
      </c>
    </row>
    <row r="31" spans="1:26" x14ac:dyDescent="0.35">
      <c r="A31" s="235" t="s">
        <v>2801</v>
      </c>
      <c r="B31" s="226" t="s">
        <v>1885</v>
      </c>
      <c r="C31" s="236">
        <v>11427</v>
      </c>
      <c r="D31" s="226" t="s">
        <v>2830</v>
      </c>
      <c r="E31" s="226" t="s">
        <v>953</v>
      </c>
      <c r="F31" s="226" t="s">
        <v>958</v>
      </c>
      <c r="G31" s="226">
        <v>30</v>
      </c>
      <c r="H31" s="226">
        <v>22049</v>
      </c>
      <c r="I31" s="235">
        <v>5</v>
      </c>
      <c r="J31" s="226" t="s">
        <v>959</v>
      </c>
      <c r="K31" s="237">
        <v>70358555.919999987</v>
      </c>
      <c r="L31" s="237">
        <v>3642320.24</v>
      </c>
      <c r="M31" s="237">
        <v>2122722</v>
      </c>
      <c r="N31" s="237">
        <v>1724583.72</v>
      </c>
      <c r="O31" s="238">
        <v>51155197.428870276</v>
      </c>
      <c r="P31" s="238">
        <v>6418801.828175731</v>
      </c>
      <c r="Q31" s="238">
        <v>2357449.5108368201</v>
      </c>
      <c r="R31" s="238">
        <v>2224992.7349707121</v>
      </c>
      <c r="S31" s="239">
        <f t="shared" si="8"/>
        <v>19203358.491129711</v>
      </c>
      <c r="T31" s="239">
        <f t="shared" si="9"/>
        <v>-2776481.5881757308</v>
      </c>
      <c r="U31" s="239">
        <f t="shared" si="10"/>
        <v>-234727.51083682012</v>
      </c>
      <c r="V31" s="239">
        <f t="shared" si="11"/>
        <v>-500409.01497071213</v>
      </c>
      <c r="W31" s="240">
        <f t="shared" si="12"/>
        <v>0</v>
      </c>
      <c r="X31" s="240">
        <f t="shared" si="13"/>
        <v>0.5</v>
      </c>
      <c r="Y31" s="240">
        <f t="shared" si="14"/>
        <v>0.5</v>
      </c>
      <c r="Z31" s="240">
        <f t="shared" si="15"/>
        <v>0.5</v>
      </c>
    </row>
    <row r="32" spans="1:26" x14ac:dyDescent="0.35">
      <c r="A32" s="235" t="s">
        <v>2801</v>
      </c>
      <c r="B32" s="226" t="s">
        <v>1885</v>
      </c>
      <c r="C32" s="236">
        <v>11428</v>
      </c>
      <c r="D32" s="226" t="s">
        <v>2831</v>
      </c>
      <c r="E32" s="226" t="s">
        <v>953</v>
      </c>
      <c r="F32" s="226" t="s">
        <v>958</v>
      </c>
      <c r="G32" s="226">
        <v>30</v>
      </c>
      <c r="H32" s="226">
        <v>10901</v>
      </c>
      <c r="I32" s="235">
        <v>5</v>
      </c>
      <c r="J32" s="226" t="s">
        <v>959</v>
      </c>
      <c r="K32" s="237">
        <v>59261645.019999988</v>
      </c>
      <c r="L32" s="237">
        <v>3249076.76</v>
      </c>
      <c r="M32" s="237">
        <v>2196193.1</v>
      </c>
      <c r="N32" s="237">
        <v>1044868.35</v>
      </c>
      <c r="O32" s="238">
        <v>51155197.428870276</v>
      </c>
      <c r="P32" s="238">
        <v>6418801.828175731</v>
      </c>
      <c r="Q32" s="238">
        <v>2357449.5108368201</v>
      </c>
      <c r="R32" s="238">
        <v>2224992.7349707121</v>
      </c>
      <c r="S32" s="239">
        <f t="shared" si="8"/>
        <v>8106447.5911297128</v>
      </c>
      <c r="T32" s="239">
        <f t="shared" si="9"/>
        <v>-3169725.0681757312</v>
      </c>
      <c r="U32" s="239">
        <f t="shared" si="10"/>
        <v>-161256.41083682002</v>
      </c>
      <c r="V32" s="239">
        <f t="shared" si="11"/>
        <v>-1180124.384970712</v>
      </c>
      <c r="W32" s="240">
        <f t="shared" si="12"/>
        <v>0</v>
      </c>
      <c r="X32" s="240">
        <f t="shared" si="13"/>
        <v>0.5</v>
      </c>
      <c r="Y32" s="240">
        <f t="shared" si="14"/>
        <v>0.5</v>
      </c>
      <c r="Z32" s="240">
        <f t="shared" si="15"/>
        <v>0.5</v>
      </c>
    </row>
    <row r="33" spans="1:26" x14ac:dyDescent="0.35">
      <c r="A33" s="235" t="s">
        <v>2801</v>
      </c>
      <c r="B33" s="226" t="s">
        <v>1885</v>
      </c>
      <c r="C33" s="236">
        <v>11429</v>
      </c>
      <c r="D33" s="226" t="s">
        <v>2832</v>
      </c>
      <c r="E33" s="226" t="s">
        <v>953</v>
      </c>
      <c r="F33" s="226" t="s">
        <v>958</v>
      </c>
      <c r="G33" s="226">
        <v>62</v>
      </c>
      <c r="H33" s="226">
        <v>77293</v>
      </c>
      <c r="I33" s="235">
        <v>7</v>
      </c>
      <c r="J33" s="226" t="s">
        <v>968</v>
      </c>
      <c r="K33" s="237">
        <v>124537207.68000001</v>
      </c>
      <c r="L33" s="237">
        <v>11629098.23</v>
      </c>
      <c r="M33" s="237">
        <v>5351290</v>
      </c>
      <c r="N33" s="237">
        <v>4550919.79</v>
      </c>
      <c r="O33" s="238">
        <v>99307122.372962952</v>
      </c>
      <c r="P33" s="238">
        <v>17529662.72925926</v>
      </c>
      <c r="Q33" s="238">
        <v>6265408.9014814831</v>
      </c>
      <c r="R33" s="238">
        <v>5555206.0740740765</v>
      </c>
      <c r="S33" s="239">
        <f t="shared" si="8"/>
        <v>25230085.307037055</v>
      </c>
      <c r="T33" s="239">
        <f t="shared" si="9"/>
        <v>-5900564.4992592596</v>
      </c>
      <c r="U33" s="239">
        <f t="shared" si="10"/>
        <v>-914118.90148148313</v>
      </c>
      <c r="V33" s="239">
        <f t="shared" si="11"/>
        <v>-1004286.2840740765</v>
      </c>
      <c r="W33" s="240">
        <f t="shared" si="12"/>
        <v>0</v>
      </c>
      <c r="X33" s="240">
        <f t="shared" si="13"/>
        <v>0.5</v>
      </c>
      <c r="Y33" s="240">
        <f t="shared" si="14"/>
        <v>0.5</v>
      </c>
      <c r="Z33" s="240">
        <f t="shared" si="15"/>
        <v>0.5</v>
      </c>
    </row>
    <row r="34" spans="1:26" x14ac:dyDescent="0.35">
      <c r="A34" s="235" t="s">
        <v>2801</v>
      </c>
      <c r="B34" s="226" t="s">
        <v>1885</v>
      </c>
      <c r="C34" s="236">
        <v>11430</v>
      </c>
      <c r="D34" s="226" t="s">
        <v>2833</v>
      </c>
      <c r="E34" s="226" t="s">
        <v>953</v>
      </c>
      <c r="F34" s="226" t="s">
        <v>958</v>
      </c>
      <c r="G34" s="226">
        <v>49</v>
      </c>
      <c r="H34" s="226">
        <v>80454</v>
      </c>
      <c r="I34" s="235">
        <v>7</v>
      </c>
      <c r="J34" s="226" t="s">
        <v>968</v>
      </c>
      <c r="K34" s="237">
        <v>119395480.2</v>
      </c>
      <c r="L34" s="237">
        <v>8032862.8200000003</v>
      </c>
      <c r="M34" s="237">
        <v>7397556</v>
      </c>
      <c r="N34" s="237">
        <v>8743410.5999999996</v>
      </c>
      <c r="O34" s="238">
        <v>99307122.372962952</v>
      </c>
      <c r="P34" s="238">
        <v>17529662.72925926</v>
      </c>
      <c r="Q34" s="238">
        <v>6265408.9014814831</v>
      </c>
      <c r="R34" s="238">
        <v>5555206.0740740765</v>
      </c>
      <c r="S34" s="239">
        <f t="shared" si="8"/>
        <v>20088357.827037051</v>
      </c>
      <c r="T34" s="239">
        <f t="shared" si="9"/>
        <v>-9496799.9092592597</v>
      </c>
      <c r="U34" s="239">
        <f t="shared" si="10"/>
        <v>1132147.0985185169</v>
      </c>
      <c r="V34" s="239">
        <f t="shared" si="11"/>
        <v>3188204.5259259231</v>
      </c>
      <c r="W34" s="240">
        <f t="shared" si="12"/>
        <v>0</v>
      </c>
      <c r="X34" s="240">
        <f t="shared" si="13"/>
        <v>0.5</v>
      </c>
      <c r="Y34" s="240">
        <f t="shared" si="14"/>
        <v>0</v>
      </c>
      <c r="Z34" s="240">
        <f t="shared" si="15"/>
        <v>0</v>
      </c>
    </row>
    <row r="35" spans="1:26" x14ac:dyDescent="0.35">
      <c r="A35" s="235" t="s">
        <v>2801</v>
      </c>
      <c r="B35" s="226" t="s">
        <v>1885</v>
      </c>
      <c r="C35" s="236">
        <v>11431</v>
      </c>
      <c r="D35" s="226" t="s">
        <v>2834</v>
      </c>
      <c r="E35" s="226" t="s">
        <v>953</v>
      </c>
      <c r="F35" s="226" t="s">
        <v>958</v>
      </c>
      <c r="G35" s="226">
        <v>18</v>
      </c>
      <c r="H35" s="226">
        <v>14342</v>
      </c>
      <c r="I35" s="235">
        <v>5</v>
      </c>
      <c r="J35" s="226" t="s">
        <v>959</v>
      </c>
      <c r="K35" s="237">
        <v>58628508.890000001</v>
      </c>
      <c r="L35" s="237">
        <v>3779537.9899999998</v>
      </c>
      <c r="M35" s="237">
        <v>1824396.4</v>
      </c>
      <c r="N35" s="237">
        <v>1448116.19</v>
      </c>
      <c r="O35" s="238">
        <v>51155197.428870276</v>
      </c>
      <c r="P35" s="238">
        <v>6418801.828175731</v>
      </c>
      <c r="Q35" s="238">
        <v>2357449.5108368201</v>
      </c>
      <c r="R35" s="238">
        <v>2224992.7349707121</v>
      </c>
      <c r="S35" s="239">
        <f t="shared" si="8"/>
        <v>7473311.461129725</v>
      </c>
      <c r="T35" s="239">
        <f t="shared" si="9"/>
        <v>-2639263.8381757312</v>
      </c>
      <c r="U35" s="239">
        <f t="shared" si="10"/>
        <v>-533053.11083682021</v>
      </c>
      <c r="V35" s="239">
        <f t="shared" si="11"/>
        <v>-776876.54497071216</v>
      </c>
      <c r="W35" s="240">
        <f t="shared" si="12"/>
        <v>0</v>
      </c>
      <c r="X35" s="240">
        <f t="shared" si="13"/>
        <v>0.5</v>
      </c>
      <c r="Y35" s="240">
        <f t="shared" si="14"/>
        <v>0.5</v>
      </c>
      <c r="Z35" s="240">
        <f t="shared" si="15"/>
        <v>0.5</v>
      </c>
    </row>
    <row r="36" spans="1:26" x14ac:dyDescent="0.35">
      <c r="A36" s="235" t="s">
        <v>2801</v>
      </c>
      <c r="B36" s="226" t="s">
        <v>1885</v>
      </c>
      <c r="C36" s="236">
        <v>11460</v>
      </c>
      <c r="D36" s="226" t="s">
        <v>2835</v>
      </c>
      <c r="E36" s="226" t="s">
        <v>953</v>
      </c>
      <c r="F36" s="226" t="s">
        <v>961</v>
      </c>
      <c r="G36" s="226">
        <v>73</v>
      </c>
      <c r="H36" s="226">
        <v>57911</v>
      </c>
      <c r="I36" s="235">
        <v>12</v>
      </c>
      <c r="J36" s="226" t="s">
        <v>1978</v>
      </c>
      <c r="K36" s="237">
        <v>124784105.28</v>
      </c>
      <c r="L36" s="237">
        <v>15818421.380000001</v>
      </c>
      <c r="M36" s="237">
        <v>7323948</v>
      </c>
      <c r="N36" s="237">
        <v>9813924.7699999996</v>
      </c>
      <c r="O36" s="238">
        <v>118910977.17085718</v>
      </c>
      <c r="P36" s="238">
        <v>24662329.964000002</v>
      </c>
      <c r="Q36" s="238">
        <v>9116910.2614285704</v>
      </c>
      <c r="R36" s="238">
        <v>9085507.5608571451</v>
      </c>
      <c r="S36" s="239">
        <f t="shared" si="8"/>
        <v>5873128.109142825</v>
      </c>
      <c r="T36" s="239">
        <f t="shared" si="9"/>
        <v>-8843908.5840000007</v>
      </c>
      <c r="U36" s="239">
        <f t="shared" si="10"/>
        <v>-1792962.2614285704</v>
      </c>
      <c r="V36" s="239">
        <f t="shared" si="11"/>
        <v>728417.20914285444</v>
      </c>
      <c r="W36" s="240">
        <f t="shared" si="12"/>
        <v>0</v>
      </c>
      <c r="X36" s="240">
        <f t="shared" si="13"/>
        <v>0.5</v>
      </c>
      <c r="Y36" s="240">
        <f t="shared" si="14"/>
        <v>0.5</v>
      </c>
      <c r="Z36" s="240">
        <f t="shared" si="15"/>
        <v>0</v>
      </c>
    </row>
    <row r="37" spans="1:26" x14ac:dyDescent="0.35">
      <c r="A37" s="235" t="s">
        <v>2801</v>
      </c>
      <c r="B37" s="226" t="s">
        <v>1885</v>
      </c>
      <c r="C37" s="236">
        <v>11464</v>
      </c>
      <c r="D37" s="226" t="s">
        <v>2836</v>
      </c>
      <c r="E37" s="226" t="s">
        <v>953</v>
      </c>
      <c r="F37" s="226" t="s">
        <v>958</v>
      </c>
      <c r="G37" s="226">
        <v>32</v>
      </c>
      <c r="H37" s="226">
        <v>16535</v>
      </c>
      <c r="I37" s="235">
        <v>5</v>
      </c>
      <c r="J37" s="226" t="s">
        <v>959</v>
      </c>
      <c r="K37" s="237">
        <v>59299620.210000001</v>
      </c>
      <c r="L37" s="237">
        <v>4683001.42</v>
      </c>
      <c r="M37" s="237">
        <v>2976370.5</v>
      </c>
      <c r="N37" s="237">
        <v>2001329.05</v>
      </c>
      <c r="O37" s="238">
        <v>51155197.428870276</v>
      </c>
      <c r="P37" s="238">
        <v>6418801.828175731</v>
      </c>
      <c r="Q37" s="238">
        <v>2357449.5108368201</v>
      </c>
      <c r="R37" s="238">
        <v>2224992.7349707121</v>
      </c>
      <c r="S37" s="239">
        <f t="shared" si="8"/>
        <v>8144422.7811297253</v>
      </c>
      <c r="T37" s="239">
        <f t="shared" si="9"/>
        <v>-1735800.4081757311</v>
      </c>
      <c r="U37" s="239">
        <f t="shared" si="10"/>
        <v>618920.98916317988</v>
      </c>
      <c r="V37" s="239">
        <f t="shared" si="11"/>
        <v>-223663.68497071206</v>
      </c>
      <c r="W37" s="240">
        <f t="shared" si="12"/>
        <v>0</v>
      </c>
      <c r="X37" s="240">
        <f t="shared" si="13"/>
        <v>0.5</v>
      </c>
      <c r="Y37" s="240">
        <f t="shared" si="14"/>
        <v>0</v>
      </c>
      <c r="Z37" s="240">
        <f t="shared" si="15"/>
        <v>0.5</v>
      </c>
    </row>
    <row r="38" spans="1:26" x14ac:dyDescent="0.35">
      <c r="A38" s="235" t="s">
        <v>2801</v>
      </c>
      <c r="B38" s="226" t="s">
        <v>1898</v>
      </c>
      <c r="C38" s="236">
        <v>10747</v>
      </c>
      <c r="D38" s="226" t="s">
        <v>2837</v>
      </c>
      <c r="E38" s="226" t="s">
        <v>986</v>
      </c>
      <c r="F38" s="226" t="s">
        <v>1013</v>
      </c>
      <c r="G38" s="226">
        <v>445</v>
      </c>
      <c r="H38" s="226">
        <v>73283</v>
      </c>
      <c r="I38" s="235">
        <v>17</v>
      </c>
      <c r="J38" s="226" t="s">
        <v>1014</v>
      </c>
      <c r="K38" s="237">
        <v>586148180.60000002</v>
      </c>
      <c r="L38" s="237">
        <v>163533073.91</v>
      </c>
      <c r="M38" s="237">
        <v>37212616.509999998</v>
      </c>
      <c r="N38" s="237">
        <v>66253717.789999999</v>
      </c>
      <c r="O38" s="238">
        <v>594574524.94473684</v>
      </c>
      <c r="P38" s="238">
        <v>201717235.34052628</v>
      </c>
      <c r="Q38" s="238">
        <v>40308236.968947388</v>
      </c>
      <c r="R38" s="238">
        <v>90578771.138421044</v>
      </c>
      <c r="S38" s="239">
        <f t="shared" si="8"/>
        <v>-8426344.3447368145</v>
      </c>
      <c r="T38" s="239">
        <f t="shared" si="9"/>
        <v>-38184161.430526286</v>
      </c>
      <c r="U38" s="239">
        <f t="shared" si="10"/>
        <v>-3095620.4589473903</v>
      </c>
      <c r="V38" s="239">
        <f t="shared" si="11"/>
        <v>-24325053.348421045</v>
      </c>
      <c r="W38" s="240">
        <f t="shared" si="12"/>
        <v>0.5</v>
      </c>
      <c r="X38" s="240">
        <f t="shared" si="13"/>
        <v>0.5</v>
      </c>
      <c r="Y38" s="240">
        <f t="shared" si="14"/>
        <v>0.5</v>
      </c>
      <c r="Z38" s="240">
        <f t="shared" si="15"/>
        <v>0.5</v>
      </c>
    </row>
    <row r="39" spans="1:26" x14ac:dyDescent="0.35">
      <c r="A39" s="235" t="s">
        <v>2801</v>
      </c>
      <c r="B39" s="226" t="s">
        <v>1898</v>
      </c>
      <c r="C39" s="236">
        <v>11414</v>
      </c>
      <c r="D39" s="226" t="s">
        <v>2838</v>
      </c>
      <c r="E39" s="226" t="s">
        <v>953</v>
      </c>
      <c r="F39" s="226" t="s">
        <v>958</v>
      </c>
      <c r="G39" s="226">
        <v>30</v>
      </c>
      <c r="H39" s="226">
        <v>28781</v>
      </c>
      <c r="I39" s="235">
        <v>5</v>
      </c>
      <c r="J39" s="226" t="s">
        <v>959</v>
      </c>
      <c r="K39" s="237">
        <v>53514806.599999994</v>
      </c>
      <c r="L39" s="237">
        <v>5429278.9500000002</v>
      </c>
      <c r="M39" s="237">
        <v>2571794.89</v>
      </c>
      <c r="N39" s="237">
        <v>1610213.32</v>
      </c>
      <c r="O39" s="238">
        <v>51155197.428870276</v>
      </c>
      <c r="P39" s="238">
        <v>6418801.828175731</v>
      </c>
      <c r="Q39" s="238">
        <v>2357449.5108368201</v>
      </c>
      <c r="R39" s="238">
        <v>2224992.7349707121</v>
      </c>
      <c r="S39" s="239">
        <f t="shared" si="8"/>
        <v>2359609.1711297184</v>
      </c>
      <c r="T39" s="239">
        <f t="shared" si="9"/>
        <v>-989522.87817573082</v>
      </c>
      <c r="U39" s="239">
        <f t="shared" si="10"/>
        <v>214345.37916318001</v>
      </c>
      <c r="V39" s="239">
        <f t="shared" si="11"/>
        <v>-614779.41497071204</v>
      </c>
      <c r="W39" s="240">
        <f t="shared" si="12"/>
        <v>0</v>
      </c>
      <c r="X39" s="240">
        <f t="shared" si="13"/>
        <v>0.5</v>
      </c>
      <c r="Y39" s="240">
        <f t="shared" si="14"/>
        <v>0</v>
      </c>
      <c r="Z39" s="240">
        <f t="shared" si="15"/>
        <v>0.5</v>
      </c>
    </row>
    <row r="40" spans="1:26" x14ac:dyDescent="0.35">
      <c r="A40" s="235" t="s">
        <v>2801</v>
      </c>
      <c r="B40" s="226" t="s">
        <v>1898</v>
      </c>
      <c r="C40" s="236">
        <v>11415</v>
      </c>
      <c r="D40" s="226" t="s">
        <v>2839</v>
      </c>
      <c r="E40" s="226" t="s">
        <v>953</v>
      </c>
      <c r="F40" s="226" t="s">
        <v>958</v>
      </c>
      <c r="G40" s="226">
        <v>30</v>
      </c>
      <c r="H40" s="226">
        <v>32903</v>
      </c>
      <c r="I40" s="235">
        <v>6</v>
      </c>
      <c r="J40" s="226" t="s">
        <v>964</v>
      </c>
      <c r="K40" s="237">
        <v>63173249.649999984</v>
      </c>
      <c r="L40" s="237">
        <v>6946365.6200000001</v>
      </c>
      <c r="M40" s="237">
        <v>2515634.11</v>
      </c>
      <c r="N40" s="237">
        <v>2138226.79</v>
      </c>
      <c r="O40" s="238">
        <v>70881744.234049574</v>
      </c>
      <c r="P40" s="238">
        <v>11504139.648801653</v>
      </c>
      <c r="Q40" s="238">
        <v>3935360.6941735544</v>
      </c>
      <c r="R40" s="238">
        <v>3693740.1064462806</v>
      </c>
      <c r="S40" s="239">
        <f t="shared" si="8"/>
        <v>-7708494.5840495899</v>
      </c>
      <c r="T40" s="239">
        <f t="shared" si="9"/>
        <v>-4557774.0288016526</v>
      </c>
      <c r="U40" s="239">
        <f t="shared" si="10"/>
        <v>-1419726.5841735546</v>
      </c>
      <c r="V40" s="239">
        <f t="shared" si="11"/>
        <v>-1555513.3164462806</v>
      </c>
      <c r="W40" s="240">
        <f t="shared" si="12"/>
        <v>0.5</v>
      </c>
      <c r="X40" s="240">
        <f t="shared" si="13"/>
        <v>0.5</v>
      </c>
      <c r="Y40" s="240">
        <f t="shared" si="14"/>
        <v>0.5</v>
      </c>
      <c r="Z40" s="240">
        <f t="shared" si="15"/>
        <v>0.5</v>
      </c>
    </row>
    <row r="41" spans="1:26" x14ac:dyDescent="0.35">
      <c r="A41" s="235" t="s">
        <v>2801</v>
      </c>
      <c r="B41" s="226" t="s">
        <v>1898</v>
      </c>
      <c r="C41" s="236">
        <v>11416</v>
      </c>
      <c r="D41" s="226" t="s">
        <v>2840</v>
      </c>
      <c r="E41" s="226" t="s">
        <v>953</v>
      </c>
      <c r="F41" s="226" t="s">
        <v>954</v>
      </c>
      <c r="G41" s="226">
        <v>30</v>
      </c>
      <c r="H41" s="226">
        <v>24756</v>
      </c>
      <c r="I41" s="235">
        <v>9</v>
      </c>
      <c r="J41" s="226" t="s">
        <v>977</v>
      </c>
      <c r="K41" s="237">
        <v>58256672.390000001</v>
      </c>
      <c r="L41" s="237">
        <v>8578446.6500000004</v>
      </c>
      <c r="M41" s="237">
        <v>3070457.25</v>
      </c>
      <c r="N41" s="237">
        <v>2006341.82</v>
      </c>
      <c r="O41" s="238">
        <v>88586927.49357143</v>
      </c>
      <c r="P41" s="238">
        <v>16259943.247500002</v>
      </c>
      <c r="Q41" s="238">
        <v>5395777.0703571429</v>
      </c>
      <c r="R41" s="238">
        <v>4904746.0046428572</v>
      </c>
      <c r="S41" s="239">
        <f t="shared" si="8"/>
        <v>-30330255.10357143</v>
      </c>
      <c r="T41" s="239">
        <f t="shared" si="9"/>
        <v>-7681496.597500002</v>
      </c>
      <c r="U41" s="239">
        <f t="shared" si="10"/>
        <v>-2325319.8203571429</v>
      </c>
      <c r="V41" s="239">
        <f t="shared" si="11"/>
        <v>-2898404.1846428569</v>
      </c>
      <c r="W41" s="240">
        <f t="shared" si="12"/>
        <v>0.5</v>
      </c>
      <c r="X41" s="240">
        <f t="shared" si="13"/>
        <v>0.5</v>
      </c>
      <c r="Y41" s="240">
        <f t="shared" si="14"/>
        <v>0.5</v>
      </c>
      <c r="Z41" s="240">
        <f t="shared" si="15"/>
        <v>0.5</v>
      </c>
    </row>
    <row r="42" spans="1:26" x14ac:dyDescent="0.35">
      <c r="A42" s="235" t="s">
        <v>2801</v>
      </c>
      <c r="B42" s="226" t="s">
        <v>1898</v>
      </c>
      <c r="C42" s="236">
        <v>11417</v>
      </c>
      <c r="D42" s="226" t="s">
        <v>2841</v>
      </c>
      <c r="E42" s="226" t="s">
        <v>953</v>
      </c>
      <c r="F42" s="226" t="s">
        <v>961</v>
      </c>
      <c r="G42" s="226">
        <v>90</v>
      </c>
      <c r="H42" s="226">
        <v>59319</v>
      </c>
      <c r="I42" s="235">
        <v>12</v>
      </c>
      <c r="J42" s="226" t="s">
        <v>1978</v>
      </c>
      <c r="K42" s="237">
        <v>132545411.65999998</v>
      </c>
      <c r="L42" s="237">
        <v>17752834.949999999</v>
      </c>
      <c r="M42" s="237">
        <v>5709063.6600000001</v>
      </c>
      <c r="N42" s="237">
        <v>7947500.5999999996</v>
      </c>
      <c r="O42" s="238">
        <v>118910977.17085718</v>
      </c>
      <c r="P42" s="238">
        <v>24662329.964000002</v>
      </c>
      <c r="Q42" s="238">
        <v>9116910.2614285704</v>
      </c>
      <c r="R42" s="238">
        <v>9085507.5608571451</v>
      </c>
      <c r="S42" s="239">
        <f t="shared" si="8"/>
        <v>13634434.489142805</v>
      </c>
      <c r="T42" s="239">
        <f t="shared" si="9"/>
        <v>-6909495.0140000023</v>
      </c>
      <c r="U42" s="239">
        <f t="shared" si="10"/>
        <v>-3407846.6014285702</v>
      </c>
      <c r="V42" s="239">
        <f t="shared" si="11"/>
        <v>-1138006.9608571455</v>
      </c>
      <c r="W42" s="240">
        <f t="shared" si="12"/>
        <v>0</v>
      </c>
      <c r="X42" s="240">
        <f t="shared" si="13"/>
        <v>0.5</v>
      </c>
      <c r="Y42" s="240">
        <f t="shared" si="14"/>
        <v>0.5</v>
      </c>
      <c r="Z42" s="240">
        <f t="shared" si="15"/>
        <v>0.5</v>
      </c>
    </row>
    <row r="43" spans="1:26" x14ac:dyDescent="0.35">
      <c r="A43" s="235" t="s">
        <v>2801</v>
      </c>
      <c r="B43" s="226" t="s">
        <v>1898</v>
      </c>
      <c r="C43" s="236">
        <v>11418</v>
      </c>
      <c r="D43" s="226" t="s">
        <v>2842</v>
      </c>
      <c r="E43" s="226" t="s">
        <v>953</v>
      </c>
      <c r="F43" s="226" t="s">
        <v>958</v>
      </c>
      <c r="G43" s="226">
        <v>30</v>
      </c>
      <c r="H43" s="226">
        <v>36715</v>
      </c>
      <c r="I43" s="235">
        <v>6</v>
      </c>
      <c r="J43" s="226" t="s">
        <v>964</v>
      </c>
      <c r="K43" s="237">
        <v>62453798.590000004</v>
      </c>
      <c r="L43" s="237">
        <v>7812792.04</v>
      </c>
      <c r="M43" s="237">
        <v>4091620.81</v>
      </c>
      <c r="N43" s="237">
        <v>2355155.61</v>
      </c>
      <c r="O43" s="238">
        <v>70881744.234049574</v>
      </c>
      <c r="P43" s="238">
        <v>11504139.648801653</v>
      </c>
      <c r="Q43" s="238">
        <v>3935360.6941735544</v>
      </c>
      <c r="R43" s="238">
        <v>3693740.1064462806</v>
      </c>
      <c r="S43" s="239">
        <f t="shared" si="8"/>
        <v>-8427945.64404957</v>
      </c>
      <c r="T43" s="239">
        <f t="shared" si="9"/>
        <v>-3691347.6088016527</v>
      </c>
      <c r="U43" s="239">
        <f t="shared" si="10"/>
        <v>156260.11582644563</v>
      </c>
      <c r="V43" s="239">
        <f t="shared" si="11"/>
        <v>-1338584.4964462807</v>
      </c>
      <c r="W43" s="240">
        <f t="shared" si="12"/>
        <v>0.5</v>
      </c>
      <c r="X43" s="240">
        <f t="shared" si="13"/>
        <v>0.5</v>
      </c>
      <c r="Y43" s="240">
        <f t="shared" si="14"/>
        <v>0</v>
      </c>
      <c r="Z43" s="240">
        <f t="shared" si="15"/>
        <v>0.5</v>
      </c>
    </row>
    <row r="44" spans="1:26" x14ac:dyDescent="0.35">
      <c r="A44" s="235" t="s">
        <v>2801</v>
      </c>
      <c r="B44" s="226" t="s">
        <v>1898</v>
      </c>
      <c r="C44" s="236">
        <v>11419</v>
      </c>
      <c r="D44" s="226" t="s">
        <v>2843</v>
      </c>
      <c r="E44" s="226" t="s">
        <v>953</v>
      </c>
      <c r="F44" s="226" t="s">
        <v>958</v>
      </c>
      <c r="G44" s="226">
        <v>30</v>
      </c>
      <c r="H44" s="226">
        <v>13414</v>
      </c>
      <c r="I44" s="235">
        <v>5</v>
      </c>
      <c r="J44" s="226" t="s">
        <v>959</v>
      </c>
      <c r="K44" s="237">
        <v>46741940.830000006</v>
      </c>
      <c r="L44" s="237">
        <v>3661177.8840000001</v>
      </c>
      <c r="M44" s="237">
        <v>1686069.77</v>
      </c>
      <c r="N44" s="237">
        <v>1202185.1000000001</v>
      </c>
      <c r="O44" s="238">
        <v>51155197.428870276</v>
      </c>
      <c r="P44" s="238">
        <v>6418801.828175731</v>
      </c>
      <c r="Q44" s="238">
        <v>2357449.5108368201</v>
      </c>
      <c r="R44" s="238">
        <v>2224992.7349707121</v>
      </c>
      <c r="S44" s="239">
        <f t="shared" si="8"/>
        <v>-4413256.59887027</v>
      </c>
      <c r="T44" s="239">
        <f t="shared" si="9"/>
        <v>-2757623.9441757309</v>
      </c>
      <c r="U44" s="239">
        <f t="shared" si="10"/>
        <v>-671379.7408368201</v>
      </c>
      <c r="V44" s="239">
        <f t="shared" si="11"/>
        <v>-1022807.634970712</v>
      </c>
      <c r="W44" s="240">
        <f t="shared" si="12"/>
        <v>0.5</v>
      </c>
      <c r="X44" s="240">
        <f t="shared" si="13"/>
        <v>0.5</v>
      </c>
      <c r="Y44" s="240">
        <f t="shared" si="14"/>
        <v>0.5</v>
      </c>
      <c r="Z44" s="240">
        <f t="shared" si="15"/>
        <v>0.5</v>
      </c>
    </row>
    <row r="45" spans="1:26" x14ac:dyDescent="0.35">
      <c r="A45" s="235" t="s">
        <v>2801</v>
      </c>
      <c r="B45" s="226" t="s">
        <v>1898</v>
      </c>
      <c r="C45" s="236">
        <v>11420</v>
      </c>
      <c r="D45" s="226" t="s">
        <v>2844</v>
      </c>
      <c r="E45" s="226" t="s">
        <v>953</v>
      </c>
      <c r="F45" s="226" t="s">
        <v>958</v>
      </c>
      <c r="G45" s="226">
        <v>30</v>
      </c>
      <c r="H45" s="226">
        <v>36911</v>
      </c>
      <c r="I45" s="235">
        <v>6</v>
      </c>
      <c r="J45" s="226" t="s">
        <v>964</v>
      </c>
      <c r="K45" s="237">
        <v>55758554.420000002</v>
      </c>
      <c r="L45" s="237">
        <v>7095876.2199999997</v>
      </c>
      <c r="M45" s="237">
        <v>2024951</v>
      </c>
      <c r="N45" s="237">
        <v>2399036.6800000002</v>
      </c>
      <c r="O45" s="238">
        <v>70881744.234049574</v>
      </c>
      <c r="P45" s="238">
        <v>11504139.648801653</v>
      </c>
      <c r="Q45" s="238">
        <v>3935360.6941735544</v>
      </c>
      <c r="R45" s="238">
        <v>3693740.1064462806</v>
      </c>
      <c r="S45" s="239">
        <f t="shared" si="8"/>
        <v>-15123189.814049572</v>
      </c>
      <c r="T45" s="239">
        <f t="shared" si="9"/>
        <v>-4408263.428801653</v>
      </c>
      <c r="U45" s="239">
        <f t="shared" si="10"/>
        <v>-1910409.6941735544</v>
      </c>
      <c r="V45" s="239">
        <f t="shared" si="11"/>
        <v>-1294703.4264462804</v>
      </c>
      <c r="W45" s="240">
        <f t="shared" si="12"/>
        <v>0.5</v>
      </c>
      <c r="X45" s="240">
        <f t="shared" si="13"/>
        <v>0.5</v>
      </c>
      <c r="Y45" s="240">
        <f t="shared" si="14"/>
        <v>0.5</v>
      </c>
      <c r="Z45" s="240">
        <f t="shared" si="15"/>
        <v>0.5</v>
      </c>
    </row>
    <row r="46" spans="1:26" x14ac:dyDescent="0.35">
      <c r="A46" s="235" t="s">
        <v>2801</v>
      </c>
      <c r="B46" s="226" t="s">
        <v>1898</v>
      </c>
      <c r="C46" s="236">
        <v>11421</v>
      </c>
      <c r="D46" s="226" t="s">
        <v>2845</v>
      </c>
      <c r="E46" s="226" t="s">
        <v>953</v>
      </c>
      <c r="F46" s="226" t="s">
        <v>958</v>
      </c>
      <c r="G46" s="226">
        <v>30</v>
      </c>
      <c r="H46" s="226">
        <v>19648</v>
      </c>
      <c r="I46" s="235">
        <v>5</v>
      </c>
      <c r="J46" s="226" t="s">
        <v>959</v>
      </c>
      <c r="K46" s="237">
        <v>49252482.75999999</v>
      </c>
      <c r="L46" s="237">
        <v>5533235.5899999999</v>
      </c>
      <c r="M46" s="237">
        <v>1855439.8</v>
      </c>
      <c r="N46" s="237">
        <v>1637155.86</v>
      </c>
      <c r="O46" s="238">
        <v>51155197.428870276</v>
      </c>
      <c r="P46" s="238">
        <v>6418801.828175731</v>
      </c>
      <c r="Q46" s="238">
        <v>2357449.5108368201</v>
      </c>
      <c r="R46" s="238">
        <v>2224992.7349707121</v>
      </c>
      <c r="S46" s="239">
        <f t="shared" si="8"/>
        <v>-1902714.6688702852</v>
      </c>
      <c r="T46" s="239">
        <f t="shared" si="9"/>
        <v>-885566.23817573115</v>
      </c>
      <c r="U46" s="239">
        <f t="shared" si="10"/>
        <v>-502009.71083682007</v>
      </c>
      <c r="V46" s="239">
        <f t="shared" si="11"/>
        <v>-587836.874970712</v>
      </c>
      <c r="W46" s="240">
        <f t="shared" si="12"/>
        <v>0.5</v>
      </c>
      <c r="X46" s="240">
        <f t="shared" si="13"/>
        <v>0.5</v>
      </c>
      <c r="Y46" s="240">
        <f t="shared" si="14"/>
        <v>0.5</v>
      </c>
      <c r="Z46" s="240">
        <f t="shared" si="15"/>
        <v>0.5</v>
      </c>
    </row>
    <row r="47" spans="1:26" x14ac:dyDescent="0.35">
      <c r="A47" s="235" t="s">
        <v>2801</v>
      </c>
      <c r="B47" s="226" t="s">
        <v>1898</v>
      </c>
      <c r="C47" s="236">
        <v>11422</v>
      </c>
      <c r="D47" s="226" t="s">
        <v>2846</v>
      </c>
      <c r="E47" s="226" t="s">
        <v>953</v>
      </c>
      <c r="F47" s="226" t="s">
        <v>958</v>
      </c>
      <c r="G47" s="226">
        <v>30</v>
      </c>
      <c r="H47" s="226">
        <v>28903</v>
      </c>
      <c r="I47" s="235">
        <v>5</v>
      </c>
      <c r="J47" s="226" t="s">
        <v>959</v>
      </c>
      <c r="K47" s="237">
        <v>66222599.250000007</v>
      </c>
      <c r="L47" s="237">
        <v>8115623.3700000001</v>
      </c>
      <c r="M47" s="237">
        <v>2734945.02</v>
      </c>
      <c r="N47" s="237">
        <v>2610370.2999999998</v>
      </c>
      <c r="O47" s="238">
        <v>51155197.428870276</v>
      </c>
      <c r="P47" s="238">
        <v>6418801.828175731</v>
      </c>
      <c r="Q47" s="238">
        <v>2357449.5108368201</v>
      </c>
      <c r="R47" s="238">
        <v>2224992.7349707121</v>
      </c>
      <c r="S47" s="239">
        <f t="shared" si="8"/>
        <v>15067401.821129732</v>
      </c>
      <c r="T47" s="239">
        <f t="shared" si="9"/>
        <v>1696821.5418242691</v>
      </c>
      <c r="U47" s="239">
        <f t="shared" si="10"/>
        <v>377495.5091631799</v>
      </c>
      <c r="V47" s="239">
        <f t="shared" si="11"/>
        <v>385377.56502928771</v>
      </c>
      <c r="W47" s="240">
        <f t="shared" si="12"/>
        <v>0</v>
      </c>
      <c r="X47" s="240">
        <f t="shared" si="13"/>
        <v>0</v>
      </c>
      <c r="Y47" s="240">
        <f t="shared" si="14"/>
        <v>0</v>
      </c>
      <c r="Z47" s="240">
        <f t="shared" si="15"/>
        <v>0</v>
      </c>
    </row>
    <row r="48" spans="1:26" x14ac:dyDescent="0.35">
      <c r="A48" s="235" t="s">
        <v>2801</v>
      </c>
      <c r="B48" s="226" t="s">
        <v>1898</v>
      </c>
      <c r="C48" s="236">
        <v>24673</v>
      </c>
      <c r="D48" s="226" t="s">
        <v>2847</v>
      </c>
      <c r="E48" s="226" t="s">
        <v>953</v>
      </c>
      <c r="F48" s="226" t="s">
        <v>980</v>
      </c>
      <c r="G48" s="226">
        <v>30</v>
      </c>
      <c r="H48" s="226">
        <v>20217</v>
      </c>
      <c r="I48" s="235">
        <v>3</v>
      </c>
      <c r="J48" s="226" t="s">
        <v>1029</v>
      </c>
      <c r="K48" s="237">
        <v>33912916.480000004</v>
      </c>
      <c r="L48" s="237">
        <v>4867687.43</v>
      </c>
      <c r="M48" s="237">
        <v>2790579.25</v>
      </c>
      <c r="N48" s="237">
        <v>1991179.62</v>
      </c>
      <c r="O48" s="238">
        <v>25186345.373170733</v>
      </c>
      <c r="P48" s="238">
        <v>4397787.6184634157</v>
      </c>
      <c r="Q48" s="238">
        <v>1958585.7860975608</v>
      </c>
      <c r="R48" s="238">
        <v>1610477.358585366</v>
      </c>
      <c r="S48" s="239">
        <f t="shared" si="8"/>
        <v>8726571.1068292707</v>
      </c>
      <c r="T48" s="239">
        <f t="shared" si="9"/>
        <v>469899.81153658405</v>
      </c>
      <c r="U48" s="239">
        <f t="shared" si="10"/>
        <v>831993.46390243922</v>
      </c>
      <c r="V48" s="239">
        <f t="shared" si="11"/>
        <v>380702.26141463406</v>
      </c>
      <c r="W48" s="240">
        <f t="shared" si="12"/>
        <v>0</v>
      </c>
      <c r="X48" s="240">
        <f t="shared" si="13"/>
        <v>0</v>
      </c>
      <c r="Y48" s="240">
        <f t="shared" si="14"/>
        <v>0</v>
      </c>
      <c r="Z48" s="240">
        <f t="shared" si="15"/>
        <v>0</v>
      </c>
    </row>
    <row r="49" spans="1:26" x14ac:dyDescent="0.35">
      <c r="A49" s="235" t="s">
        <v>2801</v>
      </c>
      <c r="B49" s="226" t="s">
        <v>1910</v>
      </c>
      <c r="C49" s="236">
        <v>10684</v>
      </c>
      <c r="D49" s="226" t="s">
        <v>2848</v>
      </c>
      <c r="E49" s="226" t="s">
        <v>949</v>
      </c>
      <c r="F49" s="226" t="s">
        <v>950</v>
      </c>
      <c r="G49" s="226">
        <v>479</v>
      </c>
      <c r="H49" s="226">
        <v>137057</v>
      </c>
      <c r="I49" s="235">
        <v>18</v>
      </c>
      <c r="J49" s="226" t="s">
        <v>1979</v>
      </c>
      <c r="K49" s="237">
        <v>806672242.63999987</v>
      </c>
      <c r="L49" s="237">
        <v>192773819.44999999</v>
      </c>
      <c r="M49" s="237">
        <v>30941834.350000001</v>
      </c>
      <c r="N49" s="237">
        <v>116315523.27</v>
      </c>
      <c r="O49" s="238">
        <v>807372933.61874998</v>
      </c>
      <c r="P49" s="238">
        <v>321269587.28374994</v>
      </c>
      <c r="Q49" s="238">
        <v>57645027.373125002</v>
      </c>
      <c r="R49" s="238">
        <v>139222274.44374999</v>
      </c>
      <c r="S49" s="239">
        <f t="shared" si="8"/>
        <v>-700690.97875010967</v>
      </c>
      <c r="T49" s="239">
        <f t="shared" si="9"/>
        <v>-128495767.83374995</v>
      </c>
      <c r="U49" s="239">
        <f t="shared" si="10"/>
        <v>-26703193.023125</v>
      </c>
      <c r="V49" s="239">
        <f t="shared" si="11"/>
        <v>-22906751.173749998</v>
      </c>
      <c r="W49" s="240">
        <f t="shared" si="12"/>
        <v>0.5</v>
      </c>
      <c r="X49" s="240">
        <f t="shared" si="13"/>
        <v>0.5</v>
      </c>
      <c r="Y49" s="240">
        <f t="shared" si="14"/>
        <v>0.5</v>
      </c>
      <c r="Z49" s="240">
        <f t="shared" si="15"/>
        <v>0.5</v>
      </c>
    </row>
    <row r="50" spans="1:26" x14ac:dyDescent="0.35">
      <c r="A50" s="235" t="s">
        <v>2801</v>
      </c>
      <c r="B50" s="226" t="s">
        <v>1910</v>
      </c>
      <c r="C50" s="236">
        <v>10749</v>
      </c>
      <c r="D50" s="226" t="s">
        <v>2849</v>
      </c>
      <c r="E50" s="226" t="s">
        <v>986</v>
      </c>
      <c r="F50" s="226" t="s">
        <v>987</v>
      </c>
      <c r="G50" s="226">
        <v>170</v>
      </c>
      <c r="H50" s="226">
        <v>52320</v>
      </c>
      <c r="I50" s="235">
        <v>14</v>
      </c>
      <c r="J50" s="226" t="s">
        <v>1981</v>
      </c>
      <c r="K50" s="237">
        <v>220691072.48000002</v>
      </c>
      <c r="L50" s="237">
        <v>29639781.25</v>
      </c>
      <c r="M50" s="237">
        <v>5990671.9000000004</v>
      </c>
      <c r="N50" s="237">
        <v>11550588.59</v>
      </c>
      <c r="O50" s="238">
        <v>209376935.21214288</v>
      </c>
      <c r="P50" s="238">
        <v>46364238.803571425</v>
      </c>
      <c r="Q50" s="238">
        <v>13350023.609999999</v>
      </c>
      <c r="R50" s="238">
        <v>26555949.867142852</v>
      </c>
      <c r="S50" s="239">
        <f t="shared" si="8"/>
        <v>11314137.267857134</v>
      </c>
      <c r="T50" s="239">
        <f t="shared" si="9"/>
        <v>-16724457.553571425</v>
      </c>
      <c r="U50" s="239">
        <f t="shared" si="10"/>
        <v>-7359351.709999999</v>
      </c>
      <c r="V50" s="239">
        <f t="shared" si="11"/>
        <v>-15005361.277142853</v>
      </c>
      <c r="W50" s="240">
        <f t="shared" si="12"/>
        <v>0</v>
      </c>
      <c r="X50" s="240">
        <f t="shared" si="13"/>
        <v>0.5</v>
      </c>
      <c r="Y50" s="240">
        <f t="shared" si="14"/>
        <v>0.5</v>
      </c>
      <c r="Z50" s="240">
        <f t="shared" si="15"/>
        <v>0.5</v>
      </c>
    </row>
    <row r="51" spans="1:26" x14ac:dyDescent="0.35">
      <c r="A51" s="235" t="s">
        <v>2801</v>
      </c>
      <c r="B51" s="226" t="s">
        <v>1910</v>
      </c>
      <c r="C51" s="236">
        <v>11432</v>
      </c>
      <c r="D51" s="226" t="s">
        <v>2850</v>
      </c>
      <c r="E51" s="226" t="s">
        <v>953</v>
      </c>
      <c r="F51" s="226" t="s">
        <v>958</v>
      </c>
      <c r="G51" s="226">
        <v>60</v>
      </c>
      <c r="H51" s="226">
        <v>53913</v>
      </c>
      <c r="I51" s="235">
        <v>6</v>
      </c>
      <c r="J51" s="226" t="s">
        <v>964</v>
      </c>
      <c r="K51" s="237">
        <v>103282560.59</v>
      </c>
      <c r="L51" s="237">
        <v>8104198.2699999996</v>
      </c>
      <c r="M51" s="237">
        <v>3415013.06</v>
      </c>
      <c r="N51" s="237">
        <v>5449889.9699999997</v>
      </c>
      <c r="O51" s="238">
        <v>70881744.234049574</v>
      </c>
      <c r="P51" s="238">
        <v>11504139.648801653</v>
      </c>
      <c r="Q51" s="238">
        <v>3935360.6941735544</v>
      </c>
      <c r="R51" s="238">
        <v>3693740.1064462806</v>
      </c>
      <c r="S51" s="239">
        <f t="shared" si="8"/>
        <v>32400816.35595043</v>
      </c>
      <c r="T51" s="239">
        <f t="shared" si="9"/>
        <v>-3399941.3788016532</v>
      </c>
      <c r="U51" s="239">
        <f t="shared" si="10"/>
        <v>-520347.63417355437</v>
      </c>
      <c r="V51" s="239">
        <f t="shared" si="11"/>
        <v>1756149.8635537191</v>
      </c>
      <c r="W51" s="240">
        <f t="shared" si="12"/>
        <v>0</v>
      </c>
      <c r="X51" s="240">
        <f t="shared" si="13"/>
        <v>0.5</v>
      </c>
      <c r="Y51" s="240">
        <f t="shared" si="14"/>
        <v>0.5</v>
      </c>
      <c r="Z51" s="240">
        <f t="shared" si="15"/>
        <v>0</v>
      </c>
    </row>
    <row r="52" spans="1:26" x14ac:dyDescent="0.35">
      <c r="A52" s="235" t="s">
        <v>2801</v>
      </c>
      <c r="B52" s="226" t="s">
        <v>1910</v>
      </c>
      <c r="C52" s="236">
        <v>11433</v>
      </c>
      <c r="D52" s="226" t="s">
        <v>2851</v>
      </c>
      <c r="E52" s="226" t="s">
        <v>953</v>
      </c>
      <c r="F52" s="226" t="s">
        <v>958</v>
      </c>
      <c r="G52" s="226">
        <v>29</v>
      </c>
      <c r="H52" s="226">
        <v>21479</v>
      </c>
      <c r="I52" s="235">
        <v>5</v>
      </c>
      <c r="J52" s="226" t="s">
        <v>959</v>
      </c>
      <c r="K52" s="237">
        <v>65340763.290000007</v>
      </c>
      <c r="L52" s="237">
        <v>4131032.63</v>
      </c>
      <c r="M52" s="237">
        <v>1417184.51</v>
      </c>
      <c r="N52" s="237">
        <v>1767494.91</v>
      </c>
      <c r="O52" s="238">
        <v>51155197.428870276</v>
      </c>
      <c r="P52" s="238">
        <v>6418801.828175731</v>
      </c>
      <c r="Q52" s="238">
        <v>2357449.5108368201</v>
      </c>
      <c r="R52" s="238">
        <v>2224992.7349707121</v>
      </c>
      <c r="S52" s="239">
        <f t="shared" si="8"/>
        <v>14185565.861129731</v>
      </c>
      <c r="T52" s="239">
        <f t="shared" si="9"/>
        <v>-2287769.1981757311</v>
      </c>
      <c r="U52" s="239">
        <f t="shared" si="10"/>
        <v>-940265.00083682011</v>
      </c>
      <c r="V52" s="239">
        <f t="shared" si="11"/>
        <v>-457497.82497071219</v>
      </c>
      <c r="W52" s="240">
        <f t="shared" si="12"/>
        <v>0</v>
      </c>
      <c r="X52" s="240">
        <f t="shared" si="13"/>
        <v>0.5</v>
      </c>
      <c r="Y52" s="240">
        <f t="shared" si="14"/>
        <v>0.5</v>
      </c>
      <c r="Z52" s="240">
        <f t="shared" si="15"/>
        <v>0.5</v>
      </c>
    </row>
    <row r="53" spans="1:26" x14ac:dyDescent="0.35">
      <c r="A53" s="235" t="s">
        <v>2801</v>
      </c>
      <c r="B53" s="226" t="s">
        <v>1910</v>
      </c>
      <c r="C53" s="236">
        <v>11434</v>
      </c>
      <c r="D53" s="226" t="s">
        <v>2852</v>
      </c>
      <c r="E53" s="226" t="s">
        <v>953</v>
      </c>
      <c r="F53" s="226" t="s">
        <v>954</v>
      </c>
      <c r="G53" s="226">
        <v>89</v>
      </c>
      <c r="H53" s="226">
        <v>80094</v>
      </c>
      <c r="I53" s="235">
        <v>10</v>
      </c>
      <c r="J53" s="226" t="s">
        <v>955</v>
      </c>
      <c r="K53" s="237">
        <v>141738426.78</v>
      </c>
      <c r="L53" s="237">
        <v>16824768.550000001</v>
      </c>
      <c r="M53" s="237">
        <v>8181176.0300000003</v>
      </c>
      <c r="N53" s="237">
        <v>6454379.8700000001</v>
      </c>
      <c r="O53" s="238">
        <v>111526622.57362071</v>
      </c>
      <c r="P53" s="238">
        <v>20868822.015862063</v>
      </c>
      <c r="Q53" s="238">
        <v>6866884.3753965506</v>
      </c>
      <c r="R53" s="238">
        <v>7076590.5048275851</v>
      </c>
      <c r="S53" s="239">
        <f t="shared" si="8"/>
        <v>30211804.206379294</v>
      </c>
      <c r="T53" s="239">
        <f t="shared" si="9"/>
        <v>-4044053.4658620618</v>
      </c>
      <c r="U53" s="239">
        <f t="shared" si="10"/>
        <v>1314291.6546034496</v>
      </c>
      <c r="V53" s="239">
        <f t="shared" si="11"/>
        <v>-622210.63482758496</v>
      </c>
      <c r="W53" s="240">
        <f t="shared" si="12"/>
        <v>0</v>
      </c>
      <c r="X53" s="240">
        <f t="shared" si="13"/>
        <v>0.5</v>
      </c>
      <c r="Y53" s="240">
        <f t="shared" si="14"/>
        <v>0</v>
      </c>
      <c r="Z53" s="240">
        <f t="shared" si="15"/>
        <v>0.5</v>
      </c>
    </row>
    <row r="54" spans="1:26" x14ac:dyDescent="0.35">
      <c r="A54" s="235" t="s">
        <v>2801</v>
      </c>
      <c r="B54" s="226" t="s">
        <v>1910</v>
      </c>
      <c r="C54" s="236">
        <v>11461</v>
      </c>
      <c r="D54" s="226" t="s">
        <v>2853</v>
      </c>
      <c r="E54" s="226" t="s">
        <v>953</v>
      </c>
      <c r="F54" s="226" t="s">
        <v>954</v>
      </c>
      <c r="G54" s="226">
        <v>72</v>
      </c>
      <c r="H54" s="226">
        <v>55591</v>
      </c>
      <c r="I54" s="235">
        <v>10</v>
      </c>
      <c r="J54" s="226" t="s">
        <v>955</v>
      </c>
      <c r="K54" s="237">
        <v>120724443.05</v>
      </c>
      <c r="L54" s="237">
        <v>7745242.7699999996</v>
      </c>
      <c r="M54" s="237">
        <v>2641436.2799999998</v>
      </c>
      <c r="N54" s="237">
        <v>4548603.18</v>
      </c>
      <c r="O54" s="238">
        <v>111526622.57362071</v>
      </c>
      <c r="P54" s="238">
        <v>20868822.015862063</v>
      </c>
      <c r="Q54" s="238">
        <v>6866884.3753965506</v>
      </c>
      <c r="R54" s="238">
        <v>7076590.5048275851</v>
      </c>
      <c r="S54" s="239">
        <f t="shared" si="8"/>
        <v>9197820.4763792902</v>
      </c>
      <c r="T54" s="239">
        <f t="shared" si="9"/>
        <v>-13123579.245862063</v>
      </c>
      <c r="U54" s="239">
        <f t="shared" si="10"/>
        <v>-4225448.0953965504</v>
      </c>
      <c r="V54" s="239">
        <f t="shared" si="11"/>
        <v>-2527987.3248275854</v>
      </c>
      <c r="W54" s="240">
        <f t="shared" si="12"/>
        <v>0</v>
      </c>
      <c r="X54" s="240">
        <f t="shared" si="13"/>
        <v>0.5</v>
      </c>
      <c r="Y54" s="240">
        <f t="shared" si="14"/>
        <v>0.5</v>
      </c>
      <c r="Z54" s="240">
        <f t="shared" si="15"/>
        <v>0.5</v>
      </c>
    </row>
    <row r="55" spans="1:26" x14ac:dyDescent="0.35">
      <c r="A55" s="235" t="s">
        <v>2801</v>
      </c>
      <c r="B55" s="226" t="s">
        <v>1910</v>
      </c>
      <c r="C55" s="236">
        <v>13806</v>
      </c>
      <c r="D55" s="226" t="s">
        <v>2854</v>
      </c>
      <c r="E55" s="226" t="s">
        <v>953</v>
      </c>
      <c r="F55" s="226" t="s">
        <v>958</v>
      </c>
      <c r="G55" s="226">
        <v>30</v>
      </c>
      <c r="H55" s="226">
        <v>24017</v>
      </c>
      <c r="I55" s="235">
        <v>5</v>
      </c>
      <c r="J55" s="226" t="s">
        <v>959</v>
      </c>
      <c r="K55" s="237">
        <v>58593075.729999989</v>
      </c>
      <c r="L55" s="237">
        <v>3219861.68</v>
      </c>
      <c r="M55" s="237">
        <v>1809940.38</v>
      </c>
      <c r="N55" s="237">
        <v>2045285.47</v>
      </c>
      <c r="O55" s="238">
        <v>51155197.428870276</v>
      </c>
      <c r="P55" s="238">
        <v>6418801.828175731</v>
      </c>
      <c r="Q55" s="238">
        <v>2357449.5108368201</v>
      </c>
      <c r="R55" s="238">
        <v>2224992.7349707121</v>
      </c>
      <c r="S55" s="239">
        <f t="shared" si="8"/>
        <v>7437878.3011297137</v>
      </c>
      <c r="T55" s="239">
        <f t="shared" si="9"/>
        <v>-3198940.1481757308</v>
      </c>
      <c r="U55" s="239">
        <f t="shared" si="10"/>
        <v>-547509.13083682023</v>
      </c>
      <c r="V55" s="239">
        <f t="shared" si="11"/>
        <v>-179707.26497071213</v>
      </c>
      <c r="W55" s="240">
        <f t="shared" si="12"/>
        <v>0</v>
      </c>
      <c r="X55" s="240">
        <f t="shared" si="13"/>
        <v>0.5</v>
      </c>
      <c r="Y55" s="240">
        <f t="shared" si="14"/>
        <v>0.5</v>
      </c>
      <c r="Z55" s="240">
        <f t="shared" si="15"/>
        <v>0.5</v>
      </c>
    </row>
    <row r="56" spans="1:26" x14ac:dyDescent="0.35">
      <c r="A56" s="235" t="s">
        <v>2801</v>
      </c>
      <c r="B56" s="226" t="s">
        <v>1910</v>
      </c>
      <c r="C56" s="236">
        <v>24689</v>
      </c>
      <c r="D56" s="226" t="s">
        <v>2855</v>
      </c>
      <c r="E56" s="226" t="s">
        <v>953</v>
      </c>
      <c r="F56" s="226" t="s">
        <v>958</v>
      </c>
      <c r="G56" s="226">
        <v>30</v>
      </c>
      <c r="H56" s="226">
        <v>25495</v>
      </c>
      <c r="I56" s="235">
        <v>5</v>
      </c>
      <c r="J56" s="226" t="s">
        <v>959</v>
      </c>
      <c r="K56" s="237">
        <v>56177042.45000001</v>
      </c>
      <c r="L56" s="237">
        <v>3906778.34</v>
      </c>
      <c r="M56" s="237">
        <v>2133510.56</v>
      </c>
      <c r="N56" s="237">
        <v>2597902.5499999998</v>
      </c>
      <c r="O56" s="238">
        <v>51155197.428870276</v>
      </c>
      <c r="P56" s="238">
        <v>6418801.828175731</v>
      </c>
      <c r="Q56" s="238">
        <v>2357449.5108368201</v>
      </c>
      <c r="R56" s="238">
        <v>2224992.7349707121</v>
      </c>
      <c r="S56" s="239">
        <f t="shared" si="8"/>
        <v>5021845.0211297348</v>
      </c>
      <c r="T56" s="239">
        <f t="shared" si="9"/>
        <v>-2512023.4881757312</v>
      </c>
      <c r="U56" s="239">
        <f t="shared" si="10"/>
        <v>-223938.95083682006</v>
      </c>
      <c r="V56" s="239">
        <f t="shared" si="11"/>
        <v>372909.81502928771</v>
      </c>
      <c r="W56" s="240">
        <f t="shared" si="12"/>
        <v>0</v>
      </c>
      <c r="X56" s="240">
        <f t="shared" si="13"/>
        <v>0.5</v>
      </c>
      <c r="Y56" s="240">
        <f t="shared" si="14"/>
        <v>0.5</v>
      </c>
      <c r="Z56" s="240">
        <f t="shared" si="15"/>
        <v>0</v>
      </c>
    </row>
    <row r="57" spans="1:26" x14ac:dyDescent="0.35">
      <c r="A57" s="235" t="s">
        <v>2801</v>
      </c>
      <c r="B57" s="226" t="s">
        <v>1919</v>
      </c>
      <c r="C57" s="236">
        <v>10682</v>
      </c>
      <c r="D57" s="226" t="s">
        <v>2856</v>
      </c>
      <c r="E57" s="226" t="s">
        <v>949</v>
      </c>
      <c r="F57" s="226" t="s">
        <v>950</v>
      </c>
      <c r="G57" s="226">
        <v>568</v>
      </c>
      <c r="H57" s="226">
        <v>142758</v>
      </c>
      <c r="I57" s="235">
        <v>18</v>
      </c>
      <c r="J57" s="226" t="s">
        <v>1979</v>
      </c>
      <c r="K57" s="237">
        <v>1227049120.3299999</v>
      </c>
      <c r="L57" s="237">
        <v>450244172.76999998</v>
      </c>
      <c r="M57" s="237">
        <v>108862721.62</v>
      </c>
      <c r="N57" s="237">
        <v>275634995.61000001</v>
      </c>
      <c r="O57" s="238">
        <v>807372933.61874998</v>
      </c>
      <c r="P57" s="238">
        <v>321269587.28374994</v>
      </c>
      <c r="Q57" s="238">
        <v>57645027.373125002</v>
      </c>
      <c r="R57" s="238">
        <v>139222274.44374999</v>
      </c>
      <c r="S57" s="239">
        <f t="shared" si="8"/>
        <v>419676186.71124995</v>
      </c>
      <c r="T57" s="239">
        <f t="shared" si="9"/>
        <v>128974585.48625004</v>
      </c>
      <c r="U57" s="239">
        <f t="shared" si="10"/>
        <v>51217694.246875003</v>
      </c>
      <c r="V57" s="239">
        <f t="shared" si="11"/>
        <v>136412721.16625002</v>
      </c>
      <c r="W57" s="240">
        <f t="shared" si="12"/>
        <v>0</v>
      </c>
      <c r="X57" s="240">
        <f t="shared" si="13"/>
        <v>0</v>
      </c>
      <c r="Y57" s="240">
        <f t="shared" si="14"/>
        <v>0</v>
      </c>
      <c r="Z57" s="240">
        <f t="shared" si="15"/>
        <v>0</v>
      </c>
    </row>
    <row r="58" spans="1:26" x14ac:dyDescent="0.35">
      <c r="A58" s="235" t="s">
        <v>2801</v>
      </c>
      <c r="B58" s="226" t="s">
        <v>1919</v>
      </c>
      <c r="C58" s="236">
        <v>10745</v>
      </c>
      <c r="D58" s="226" t="s">
        <v>2857</v>
      </c>
      <c r="E58" s="226" t="s">
        <v>986</v>
      </c>
      <c r="F58" s="226" t="s">
        <v>1013</v>
      </c>
      <c r="G58" s="226">
        <v>508</v>
      </c>
      <c r="H58" s="226">
        <v>152608</v>
      </c>
      <c r="I58" s="235">
        <v>17</v>
      </c>
      <c r="J58" s="226" t="s">
        <v>1014</v>
      </c>
      <c r="K58" s="237">
        <v>701657192.43000019</v>
      </c>
      <c r="L58" s="237">
        <v>224724945.50999999</v>
      </c>
      <c r="M58" s="237">
        <v>59242650.560000002</v>
      </c>
      <c r="N58" s="237">
        <v>102178733.34999999</v>
      </c>
      <c r="O58" s="238">
        <v>594574524.94473684</v>
      </c>
      <c r="P58" s="238">
        <v>201717235.34052628</v>
      </c>
      <c r="Q58" s="238">
        <v>40308236.968947388</v>
      </c>
      <c r="R58" s="238">
        <v>90578771.138421044</v>
      </c>
      <c r="S58" s="239">
        <f t="shared" si="8"/>
        <v>107082667.48526335</v>
      </c>
      <c r="T58" s="239">
        <f t="shared" si="9"/>
        <v>23007710.169473708</v>
      </c>
      <c r="U58" s="239">
        <f t="shared" si="10"/>
        <v>18934413.591052614</v>
      </c>
      <c r="V58" s="239">
        <f t="shared" si="11"/>
        <v>11599962.21157895</v>
      </c>
      <c r="W58" s="240">
        <f t="shared" si="12"/>
        <v>0</v>
      </c>
      <c r="X58" s="240">
        <f t="shared" si="13"/>
        <v>0</v>
      </c>
      <c r="Y58" s="240">
        <f t="shared" si="14"/>
        <v>0</v>
      </c>
      <c r="Z58" s="240">
        <f t="shared" si="15"/>
        <v>0</v>
      </c>
    </row>
    <row r="59" spans="1:26" x14ac:dyDescent="0.35">
      <c r="A59" s="235" t="s">
        <v>2801</v>
      </c>
      <c r="B59" s="226" t="s">
        <v>1919</v>
      </c>
      <c r="C59" s="236">
        <v>11386</v>
      </c>
      <c r="D59" s="226" t="s">
        <v>2858</v>
      </c>
      <c r="E59" s="226" t="s">
        <v>953</v>
      </c>
      <c r="F59" s="226" t="s">
        <v>958</v>
      </c>
      <c r="G59" s="226">
        <v>30</v>
      </c>
      <c r="H59" s="226">
        <v>32380</v>
      </c>
      <c r="I59" s="235">
        <v>6</v>
      </c>
      <c r="J59" s="226" t="s">
        <v>964</v>
      </c>
      <c r="K59" s="237">
        <v>78287769.839999989</v>
      </c>
      <c r="L59" s="237">
        <v>9863381.9499999993</v>
      </c>
      <c r="M59" s="237">
        <v>2069841.5</v>
      </c>
      <c r="N59" s="237">
        <v>2005395.3</v>
      </c>
      <c r="O59" s="238">
        <v>70881744.234049574</v>
      </c>
      <c r="P59" s="238">
        <v>11504139.648801653</v>
      </c>
      <c r="Q59" s="238">
        <v>3935360.6941735544</v>
      </c>
      <c r="R59" s="238">
        <v>3693740.1064462806</v>
      </c>
      <c r="S59" s="239">
        <f t="shared" si="8"/>
        <v>7406025.6059504151</v>
      </c>
      <c r="T59" s="239">
        <f t="shared" si="9"/>
        <v>-1640757.6988016535</v>
      </c>
      <c r="U59" s="239">
        <f t="shared" si="10"/>
        <v>-1865519.1941735544</v>
      </c>
      <c r="V59" s="239">
        <f t="shared" si="11"/>
        <v>-1688344.8064462806</v>
      </c>
      <c r="W59" s="240">
        <f t="shared" si="12"/>
        <v>0</v>
      </c>
      <c r="X59" s="240">
        <f t="shared" si="13"/>
        <v>0.5</v>
      </c>
      <c r="Y59" s="240">
        <f t="shared" si="14"/>
        <v>0.5</v>
      </c>
      <c r="Z59" s="240">
        <f t="shared" si="15"/>
        <v>0.5</v>
      </c>
    </row>
    <row r="60" spans="1:26" x14ac:dyDescent="0.35">
      <c r="A60" s="235" t="s">
        <v>2801</v>
      </c>
      <c r="B60" s="226" t="s">
        <v>1919</v>
      </c>
      <c r="C60" s="236">
        <v>11387</v>
      </c>
      <c r="D60" s="226" t="s">
        <v>2859</v>
      </c>
      <c r="E60" s="226" t="s">
        <v>953</v>
      </c>
      <c r="F60" s="226" t="s">
        <v>958</v>
      </c>
      <c r="G60" s="226">
        <v>68</v>
      </c>
      <c r="H60" s="226">
        <v>70450</v>
      </c>
      <c r="I60" s="235">
        <v>7</v>
      </c>
      <c r="J60" s="226" t="s">
        <v>968</v>
      </c>
      <c r="K60" s="237">
        <v>149334877.66</v>
      </c>
      <c r="L60" s="237">
        <v>19911177.030000001</v>
      </c>
      <c r="M60" s="237">
        <v>5186946.87</v>
      </c>
      <c r="N60" s="237">
        <v>4571726.6100000003</v>
      </c>
      <c r="O60" s="238">
        <v>99307122.372962952</v>
      </c>
      <c r="P60" s="238">
        <v>17529662.72925926</v>
      </c>
      <c r="Q60" s="238">
        <v>6265408.9014814831</v>
      </c>
      <c r="R60" s="238">
        <v>5555206.0740740765</v>
      </c>
      <c r="S60" s="239">
        <f t="shared" si="8"/>
        <v>50027755.287037045</v>
      </c>
      <c r="T60" s="239">
        <f t="shared" si="9"/>
        <v>2381514.3007407412</v>
      </c>
      <c r="U60" s="239">
        <f t="shared" si="10"/>
        <v>-1078462.031481483</v>
      </c>
      <c r="V60" s="239">
        <f t="shared" si="11"/>
        <v>-983479.46407407615</v>
      </c>
      <c r="W60" s="240">
        <f t="shared" si="12"/>
        <v>0</v>
      </c>
      <c r="X60" s="240">
        <f t="shared" si="13"/>
        <v>0</v>
      </c>
      <c r="Y60" s="240">
        <f t="shared" si="14"/>
        <v>0.5</v>
      </c>
      <c r="Z60" s="240">
        <f t="shared" si="15"/>
        <v>0.5</v>
      </c>
    </row>
    <row r="61" spans="1:26" x14ac:dyDescent="0.35">
      <c r="A61" s="235" t="s">
        <v>2801</v>
      </c>
      <c r="B61" s="226" t="s">
        <v>1919</v>
      </c>
      <c r="C61" s="236">
        <v>11388</v>
      </c>
      <c r="D61" s="226" t="s">
        <v>2860</v>
      </c>
      <c r="E61" s="226" t="s">
        <v>953</v>
      </c>
      <c r="F61" s="226" t="s">
        <v>961</v>
      </c>
      <c r="G61" s="226">
        <v>121</v>
      </c>
      <c r="H61" s="226">
        <v>59961</v>
      </c>
      <c r="I61" s="235">
        <v>13</v>
      </c>
      <c r="J61" s="226" t="s">
        <v>962</v>
      </c>
      <c r="K61" s="237">
        <v>188884849.32999998</v>
      </c>
      <c r="L61" s="237">
        <v>31825847.32</v>
      </c>
      <c r="M61" s="237">
        <v>11155773.029999999</v>
      </c>
      <c r="N61" s="237">
        <v>12223582.289999999</v>
      </c>
      <c r="O61" s="238">
        <v>159071625.43235096</v>
      </c>
      <c r="P61" s="238">
        <v>35768825.14705883</v>
      </c>
      <c r="Q61" s="238">
        <v>10895779.852352938</v>
      </c>
      <c r="R61" s="238">
        <v>15397843.555486277</v>
      </c>
      <c r="S61" s="239">
        <f t="shared" si="8"/>
        <v>29813223.89764902</v>
      </c>
      <c r="T61" s="239">
        <f t="shared" si="9"/>
        <v>-3942977.8270588294</v>
      </c>
      <c r="U61" s="239">
        <f t="shared" si="10"/>
        <v>259993.17764706165</v>
      </c>
      <c r="V61" s="239">
        <f t="shared" si="11"/>
        <v>-3174261.2654862776</v>
      </c>
      <c r="W61" s="240">
        <f t="shared" si="12"/>
        <v>0</v>
      </c>
      <c r="X61" s="240">
        <f t="shared" si="13"/>
        <v>0.5</v>
      </c>
      <c r="Y61" s="240">
        <f t="shared" si="14"/>
        <v>0</v>
      </c>
      <c r="Z61" s="240">
        <f t="shared" si="15"/>
        <v>0.5</v>
      </c>
    </row>
    <row r="62" spans="1:26" x14ac:dyDescent="0.35">
      <c r="A62" s="235" t="s">
        <v>2801</v>
      </c>
      <c r="B62" s="226" t="s">
        <v>1919</v>
      </c>
      <c r="C62" s="236">
        <v>11390</v>
      </c>
      <c r="D62" s="226" t="s">
        <v>2861</v>
      </c>
      <c r="E62" s="226" t="s">
        <v>953</v>
      </c>
      <c r="F62" s="226" t="s">
        <v>958</v>
      </c>
      <c r="G62" s="226">
        <v>60</v>
      </c>
      <c r="H62" s="226">
        <v>62780</v>
      </c>
      <c r="I62" s="235">
        <v>7</v>
      </c>
      <c r="J62" s="226" t="s">
        <v>968</v>
      </c>
      <c r="K62" s="237">
        <v>128129280.61999999</v>
      </c>
      <c r="L62" s="237">
        <v>15928598.5</v>
      </c>
      <c r="M62" s="237">
        <v>5043448.5</v>
      </c>
      <c r="N62" s="237">
        <v>5049879.97</v>
      </c>
      <c r="O62" s="238">
        <v>99307122.372962952</v>
      </c>
      <c r="P62" s="238">
        <v>17529662.72925926</v>
      </c>
      <c r="Q62" s="238">
        <v>6265408.9014814831</v>
      </c>
      <c r="R62" s="238">
        <v>5555206.0740740765</v>
      </c>
      <c r="S62" s="239">
        <f t="shared" si="8"/>
        <v>28822158.247037038</v>
      </c>
      <c r="T62" s="239">
        <f t="shared" si="9"/>
        <v>-1601064.22925926</v>
      </c>
      <c r="U62" s="239">
        <f t="shared" si="10"/>
        <v>-1221960.4014814831</v>
      </c>
      <c r="V62" s="239">
        <f t="shared" si="11"/>
        <v>-505326.10407407675</v>
      </c>
      <c r="W62" s="240">
        <f t="shared" si="12"/>
        <v>0</v>
      </c>
      <c r="X62" s="240">
        <f t="shared" si="13"/>
        <v>0.5</v>
      </c>
      <c r="Y62" s="240">
        <f t="shared" si="14"/>
        <v>0.5</v>
      </c>
      <c r="Z62" s="240">
        <f t="shared" si="15"/>
        <v>0.5</v>
      </c>
    </row>
    <row r="63" spans="1:26" x14ac:dyDescent="0.35">
      <c r="A63" s="235" t="s">
        <v>2801</v>
      </c>
      <c r="B63" s="226" t="s">
        <v>1919</v>
      </c>
      <c r="C63" s="236">
        <v>11391</v>
      </c>
      <c r="D63" s="226" t="s">
        <v>2862</v>
      </c>
      <c r="E63" s="226" t="s">
        <v>953</v>
      </c>
      <c r="F63" s="226" t="s">
        <v>958</v>
      </c>
      <c r="G63" s="226">
        <v>44</v>
      </c>
      <c r="H63" s="226">
        <v>63340</v>
      </c>
      <c r="I63" s="235">
        <v>7</v>
      </c>
      <c r="J63" s="226" t="s">
        <v>968</v>
      </c>
      <c r="K63" s="237">
        <v>110280439.93999998</v>
      </c>
      <c r="L63" s="237">
        <v>11181866.390000001</v>
      </c>
      <c r="M63" s="237">
        <v>3915349.3</v>
      </c>
      <c r="N63" s="237">
        <v>3310505.68</v>
      </c>
      <c r="O63" s="238">
        <v>99307122.372962952</v>
      </c>
      <c r="P63" s="238">
        <v>17529662.72925926</v>
      </c>
      <c r="Q63" s="238">
        <v>6265408.9014814831</v>
      </c>
      <c r="R63" s="238">
        <v>5555206.0740740765</v>
      </c>
      <c r="S63" s="239">
        <f t="shared" si="8"/>
        <v>10973317.567037031</v>
      </c>
      <c r="T63" s="239">
        <f t="shared" si="9"/>
        <v>-6347796.3392592594</v>
      </c>
      <c r="U63" s="239">
        <f t="shared" si="10"/>
        <v>-2350059.6014814833</v>
      </c>
      <c r="V63" s="239">
        <f t="shared" si="11"/>
        <v>-2244700.3940740763</v>
      </c>
      <c r="W63" s="240">
        <f t="shared" si="12"/>
        <v>0</v>
      </c>
      <c r="X63" s="240">
        <f t="shared" si="13"/>
        <v>0.5</v>
      </c>
      <c r="Y63" s="240">
        <f t="shared" si="14"/>
        <v>0.5</v>
      </c>
      <c r="Z63" s="240">
        <f t="shared" si="15"/>
        <v>0.5</v>
      </c>
    </row>
    <row r="64" spans="1:26" x14ac:dyDescent="0.35">
      <c r="A64" s="235" t="s">
        <v>2801</v>
      </c>
      <c r="B64" s="226" t="s">
        <v>1919</v>
      </c>
      <c r="C64" s="236">
        <v>11392</v>
      </c>
      <c r="D64" s="226" t="s">
        <v>2863</v>
      </c>
      <c r="E64" s="226" t="s">
        <v>953</v>
      </c>
      <c r="F64" s="226" t="s">
        <v>954</v>
      </c>
      <c r="G64" s="226">
        <v>60</v>
      </c>
      <c r="H64" s="226">
        <v>49385</v>
      </c>
      <c r="I64" s="235">
        <v>9</v>
      </c>
      <c r="J64" s="226" t="s">
        <v>977</v>
      </c>
      <c r="K64" s="237">
        <v>101769791.81</v>
      </c>
      <c r="L64" s="237">
        <v>18231237.23</v>
      </c>
      <c r="M64" s="237">
        <v>4627433.78</v>
      </c>
      <c r="N64" s="237">
        <v>4431679.7300000004</v>
      </c>
      <c r="O64" s="238">
        <v>88586927.49357143</v>
      </c>
      <c r="P64" s="238">
        <v>16259943.247500002</v>
      </c>
      <c r="Q64" s="238">
        <v>5395777.0703571429</v>
      </c>
      <c r="R64" s="238">
        <v>4904746.0046428572</v>
      </c>
      <c r="S64" s="239">
        <f t="shared" si="8"/>
        <v>13182864.316428572</v>
      </c>
      <c r="T64" s="239">
        <f t="shared" si="9"/>
        <v>1971293.9824999981</v>
      </c>
      <c r="U64" s="239">
        <f t="shared" si="10"/>
        <v>-768343.29035714269</v>
      </c>
      <c r="V64" s="239">
        <f t="shared" si="11"/>
        <v>-473066.27464285679</v>
      </c>
      <c r="W64" s="240">
        <f t="shared" si="12"/>
        <v>0</v>
      </c>
      <c r="X64" s="240">
        <f t="shared" si="13"/>
        <v>0</v>
      </c>
      <c r="Y64" s="240">
        <f t="shared" si="14"/>
        <v>0.5</v>
      </c>
      <c r="Z64" s="240">
        <f t="shared" si="15"/>
        <v>0.5</v>
      </c>
    </row>
    <row r="65" spans="1:26" x14ac:dyDescent="0.35">
      <c r="A65" s="235" t="s">
        <v>2801</v>
      </c>
      <c r="B65" s="226" t="s">
        <v>1919</v>
      </c>
      <c r="C65" s="236">
        <v>11393</v>
      </c>
      <c r="D65" s="226" t="s">
        <v>2864</v>
      </c>
      <c r="E65" s="226" t="s">
        <v>953</v>
      </c>
      <c r="F65" s="226" t="s">
        <v>958</v>
      </c>
      <c r="G65" s="226">
        <v>30</v>
      </c>
      <c r="H65" s="226">
        <v>10467</v>
      </c>
      <c r="I65" s="235">
        <v>5</v>
      </c>
      <c r="J65" s="226" t="s">
        <v>959</v>
      </c>
      <c r="K65" s="237">
        <v>38376761.280000001</v>
      </c>
      <c r="L65" s="237">
        <v>3315796.61</v>
      </c>
      <c r="M65" s="237">
        <v>2037543.3</v>
      </c>
      <c r="N65" s="237">
        <v>754126.57</v>
      </c>
      <c r="O65" s="238">
        <v>51155197.428870276</v>
      </c>
      <c r="P65" s="238">
        <v>6418801.828175731</v>
      </c>
      <c r="Q65" s="238">
        <v>2357449.5108368201</v>
      </c>
      <c r="R65" s="238">
        <v>2224992.7349707121</v>
      </c>
      <c r="S65" s="239">
        <f t="shared" si="8"/>
        <v>-12778436.148870274</v>
      </c>
      <c r="T65" s="239">
        <f t="shared" si="9"/>
        <v>-3103005.2181757311</v>
      </c>
      <c r="U65" s="239">
        <f t="shared" si="10"/>
        <v>-319906.21083682007</v>
      </c>
      <c r="V65" s="239">
        <f t="shared" si="11"/>
        <v>-1470866.1649707123</v>
      </c>
      <c r="W65" s="240">
        <f t="shared" si="12"/>
        <v>0.5</v>
      </c>
      <c r="X65" s="240">
        <f t="shared" si="13"/>
        <v>0.5</v>
      </c>
      <c r="Y65" s="240">
        <f t="shared" si="14"/>
        <v>0.5</v>
      </c>
      <c r="Z65" s="240">
        <f t="shared" si="15"/>
        <v>0.5</v>
      </c>
    </row>
    <row r="66" spans="1:26" x14ac:dyDescent="0.35">
      <c r="A66" s="235" t="s">
        <v>2801</v>
      </c>
      <c r="B66" s="226" t="s">
        <v>1919</v>
      </c>
      <c r="C66" s="236">
        <v>11394</v>
      </c>
      <c r="D66" s="226" t="s">
        <v>2865</v>
      </c>
      <c r="E66" s="226" t="s">
        <v>953</v>
      </c>
      <c r="F66" s="226" t="s">
        <v>958</v>
      </c>
      <c r="G66" s="226">
        <v>36</v>
      </c>
      <c r="H66" s="226">
        <v>55136</v>
      </c>
      <c r="I66" s="235">
        <v>6</v>
      </c>
      <c r="J66" s="226" t="s">
        <v>964</v>
      </c>
      <c r="K66" s="237">
        <v>85411654.899999991</v>
      </c>
      <c r="L66" s="237">
        <v>10761859.4</v>
      </c>
      <c r="M66" s="237">
        <v>4315573.08</v>
      </c>
      <c r="N66" s="237">
        <v>3631841.17</v>
      </c>
      <c r="O66" s="238">
        <v>70881744.234049574</v>
      </c>
      <c r="P66" s="238">
        <v>11504139.648801653</v>
      </c>
      <c r="Q66" s="238">
        <v>3935360.6941735544</v>
      </c>
      <c r="R66" s="238">
        <v>3693740.1064462806</v>
      </c>
      <c r="S66" s="239">
        <f t="shared" si="8"/>
        <v>14529910.665950418</v>
      </c>
      <c r="T66" s="239">
        <f t="shared" si="9"/>
        <v>-742280.24880165234</v>
      </c>
      <c r="U66" s="239">
        <f t="shared" si="10"/>
        <v>380212.38582644565</v>
      </c>
      <c r="V66" s="239">
        <f t="shared" si="11"/>
        <v>-61898.936446280684</v>
      </c>
      <c r="W66" s="240">
        <f t="shared" si="12"/>
        <v>0</v>
      </c>
      <c r="X66" s="240">
        <f t="shared" si="13"/>
        <v>0.5</v>
      </c>
      <c r="Y66" s="240">
        <f t="shared" si="14"/>
        <v>0</v>
      </c>
      <c r="Z66" s="240">
        <f t="shared" si="15"/>
        <v>0.5</v>
      </c>
    </row>
    <row r="67" spans="1:26" x14ac:dyDescent="0.35">
      <c r="A67" s="235" t="s">
        <v>2801</v>
      </c>
      <c r="B67" s="226" t="s">
        <v>1919</v>
      </c>
      <c r="C67" s="236">
        <v>11395</v>
      </c>
      <c r="D67" s="226" t="s">
        <v>2866</v>
      </c>
      <c r="E67" s="226" t="s">
        <v>953</v>
      </c>
      <c r="F67" s="226" t="s">
        <v>958</v>
      </c>
      <c r="G67" s="226">
        <v>30</v>
      </c>
      <c r="H67" s="226">
        <v>50813</v>
      </c>
      <c r="I67" s="235">
        <v>6</v>
      </c>
      <c r="J67" s="226" t="s">
        <v>964</v>
      </c>
      <c r="K67" s="237">
        <v>87160617.069999993</v>
      </c>
      <c r="L67" s="237">
        <v>18984472.609999999</v>
      </c>
      <c r="M67" s="237">
        <v>4030660.5</v>
      </c>
      <c r="N67" s="237">
        <v>4218148.21</v>
      </c>
      <c r="O67" s="238">
        <v>70881744.234049574</v>
      </c>
      <c r="P67" s="238">
        <v>11504139.648801653</v>
      </c>
      <c r="Q67" s="238">
        <v>3935360.6941735544</v>
      </c>
      <c r="R67" s="238">
        <v>3693740.1064462806</v>
      </c>
      <c r="S67" s="239">
        <f t="shared" si="8"/>
        <v>16278872.835950419</v>
      </c>
      <c r="T67" s="239">
        <f t="shared" si="9"/>
        <v>7480332.9611983467</v>
      </c>
      <c r="U67" s="239">
        <f t="shared" si="10"/>
        <v>95299.805826445576</v>
      </c>
      <c r="V67" s="239">
        <f t="shared" si="11"/>
        <v>524408.10355371935</v>
      </c>
      <c r="W67" s="240">
        <f t="shared" si="12"/>
        <v>0</v>
      </c>
      <c r="X67" s="240">
        <f t="shared" si="13"/>
        <v>0</v>
      </c>
      <c r="Y67" s="240">
        <f t="shared" si="14"/>
        <v>0</v>
      </c>
      <c r="Z67" s="240">
        <f t="shared" si="15"/>
        <v>0</v>
      </c>
    </row>
    <row r="68" spans="1:26" x14ac:dyDescent="0.35">
      <c r="A68" s="235" t="s">
        <v>2801</v>
      </c>
      <c r="B68" s="226" t="s">
        <v>1919</v>
      </c>
      <c r="C68" s="236">
        <v>11396</v>
      </c>
      <c r="D68" s="226" t="s">
        <v>2867</v>
      </c>
      <c r="E68" s="226" t="s">
        <v>953</v>
      </c>
      <c r="F68" s="226" t="s">
        <v>958</v>
      </c>
      <c r="G68" s="226">
        <v>28</v>
      </c>
      <c r="H68" s="226">
        <v>15441</v>
      </c>
      <c r="I68" s="235">
        <v>5</v>
      </c>
      <c r="J68" s="226" t="s">
        <v>959</v>
      </c>
      <c r="K68" s="237">
        <v>59049482.650000013</v>
      </c>
      <c r="L68" s="237">
        <v>5554221.8300000001</v>
      </c>
      <c r="M68" s="237">
        <v>1914600.3</v>
      </c>
      <c r="N68" s="237">
        <v>2140588.0499999998</v>
      </c>
      <c r="O68" s="238">
        <v>51155197.428870276</v>
      </c>
      <c r="P68" s="238">
        <v>6418801.828175731</v>
      </c>
      <c r="Q68" s="238">
        <v>2357449.5108368201</v>
      </c>
      <c r="R68" s="238">
        <v>2224992.7349707121</v>
      </c>
      <c r="S68" s="239">
        <f t="shared" si="8"/>
        <v>7894285.2211297378</v>
      </c>
      <c r="T68" s="239">
        <f t="shared" si="9"/>
        <v>-864579.99817573093</v>
      </c>
      <c r="U68" s="239">
        <f t="shared" si="10"/>
        <v>-442849.21083682007</v>
      </c>
      <c r="V68" s="239">
        <f t="shared" si="11"/>
        <v>-84404.684970712289</v>
      </c>
      <c r="W68" s="240">
        <f t="shared" si="12"/>
        <v>0</v>
      </c>
      <c r="X68" s="240">
        <f t="shared" si="13"/>
        <v>0.5</v>
      </c>
      <c r="Y68" s="240">
        <f t="shared" si="14"/>
        <v>0.5</v>
      </c>
      <c r="Z68" s="240">
        <f t="shared" si="15"/>
        <v>0.5</v>
      </c>
    </row>
    <row r="69" spans="1:26" x14ac:dyDescent="0.35">
      <c r="A69" s="235" t="s">
        <v>2801</v>
      </c>
      <c r="B69" s="226" t="s">
        <v>1919</v>
      </c>
      <c r="C69" s="236">
        <v>11397</v>
      </c>
      <c r="D69" s="226" t="s">
        <v>2868</v>
      </c>
      <c r="E69" s="226" t="s">
        <v>953</v>
      </c>
      <c r="F69" s="226" t="s">
        <v>958</v>
      </c>
      <c r="G69" s="226">
        <v>30</v>
      </c>
      <c r="H69" s="226">
        <v>24854</v>
      </c>
      <c r="I69" s="235">
        <v>5</v>
      </c>
      <c r="J69" s="226" t="s">
        <v>959</v>
      </c>
      <c r="K69" s="237">
        <v>56045462.410000011</v>
      </c>
      <c r="L69" s="237">
        <v>5749484.0499999998</v>
      </c>
      <c r="M69" s="237">
        <v>2379000.2999999998</v>
      </c>
      <c r="N69" s="237">
        <v>1732975.4</v>
      </c>
      <c r="O69" s="238">
        <v>51155197.428870276</v>
      </c>
      <c r="P69" s="238">
        <v>6418801.828175731</v>
      </c>
      <c r="Q69" s="238">
        <v>2357449.5108368201</v>
      </c>
      <c r="R69" s="238">
        <v>2224992.7349707121</v>
      </c>
      <c r="S69" s="239">
        <f t="shared" si="8"/>
        <v>4890264.9811297357</v>
      </c>
      <c r="T69" s="239">
        <f t="shared" si="9"/>
        <v>-669317.77817573119</v>
      </c>
      <c r="U69" s="239">
        <f t="shared" si="10"/>
        <v>21550.789163179696</v>
      </c>
      <c r="V69" s="239">
        <f t="shared" si="11"/>
        <v>-492017.3349707122</v>
      </c>
      <c r="W69" s="240">
        <f t="shared" si="12"/>
        <v>0</v>
      </c>
      <c r="X69" s="240">
        <f t="shared" si="13"/>
        <v>0.5</v>
      </c>
      <c r="Y69" s="240">
        <f t="shared" si="14"/>
        <v>0</v>
      </c>
      <c r="Z69" s="240">
        <f t="shared" si="15"/>
        <v>0.5</v>
      </c>
    </row>
    <row r="70" spans="1:26" x14ac:dyDescent="0.35">
      <c r="A70" s="235" t="s">
        <v>2801</v>
      </c>
      <c r="B70" s="226" t="s">
        <v>1919</v>
      </c>
      <c r="C70" s="236">
        <v>11398</v>
      </c>
      <c r="D70" s="226" t="s">
        <v>2869</v>
      </c>
      <c r="E70" s="226" t="s">
        <v>953</v>
      </c>
      <c r="F70" s="226" t="s">
        <v>958</v>
      </c>
      <c r="G70" s="226">
        <v>30</v>
      </c>
      <c r="H70" s="226">
        <v>34366</v>
      </c>
      <c r="I70" s="235">
        <v>6</v>
      </c>
      <c r="J70" s="226" t="s">
        <v>964</v>
      </c>
      <c r="K70" s="237">
        <v>54659118.920000009</v>
      </c>
      <c r="L70" s="237">
        <v>6693154.9500000002</v>
      </c>
      <c r="M70" s="237">
        <v>2370257.65</v>
      </c>
      <c r="N70" s="237">
        <v>3033750.47</v>
      </c>
      <c r="O70" s="238">
        <v>70881744.234049574</v>
      </c>
      <c r="P70" s="238">
        <v>11504139.648801653</v>
      </c>
      <c r="Q70" s="238">
        <v>3935360.6941735544</v>
      </c>
      <c r="R70" s="238">
        <v>3693740.1064462806</v>
      </c>
      <c r="S70" s="239">
        <f t="shared" si="8"/>
        <v>-16222625.314049564</v>
      </c>
      <c r="T70" s="239">
        <f t="shared" si="9"/>
        <v>-4810984.6988016525</v>
      </c>
      <c r="U70" s="239">
        <f t="shared" si="10"/>
        <v>-1565103.0441735545</v>
      </c>
      <c r="V70" s="239">
        <f t="shared" si="11"/>
        <v>-659989.6364462804</v>
      </c>
      <c r="W70" s="240">
        <f t="shared" si="12"/>
        <v>0.5</v>
      </c>
      <c r="X70" s="240">
        <f t="shared" si="13"/>
        <v>0.5</v>
      </c>
      <c r="Y70" s="240">
        <f t="shared" si="14"/>
        <v>0.5</v>
      </c>
      <c r="Z70" s="240">
        <f t="shared" si="15"/>
        <v>0.5</v>
      </c>
    </row>
    <row r="71" spans="1:26" x14ac:dyDescent="0.35">
      <c r="A71" s="235" t="s">
        <v>2801</v>
      </c>
      <c r="B71" s="226" t="s">
        <v>1919</v>
      </c>
      <c r="C71" s="236">
        <v>11399</v>
      </c>
      <c r="D71" s="226" t="s">
        <v>2870</v>
      </c>
      <c r="E71" s="226" t="s">
        <v>953</v>
      </c>
      <c r="F71" s="226" t="s">
        <v>958</v>
      </c>
      <c r="G71" s="226">
        <v>24</v>
      </c>
      <c r="H71" s="226">
        <v>21133</v>
      </c>
      <c r="I71" s="235">
        <v>5</v>
      </c>
      <c r="J71" s="226" t="s">
        <v>959</v>
      </c>
      <c r="K71" s="237">
        <v>59503678.470000014</v>
      </c>
      <c r="L71" s="237">
        <v>4724714.07</v>
      </c>
      <c r="M71" s="237">
        <v>2625116.0499999998</v>
      </c>
      <c r="N71" s="237">
        <v>1834156.64</v>
      </c>
      <c r="O71" s="238">
        <v>51155197.428870276</v>
      </c>
      <c r="P71" s="238">
        <v>6418801.828175731</v>
      </c>
      <c r="Q71" s="238">
        <v>2357449.5108368201</v>
      </c>
      <c r="R71" s="238">
        <v>2224992.7349707121</v>
      </c>
      <c r="S71" s="239">
        <f t="shared" si="8"/>
        <v>8348481.0411297381</v>
      </c>
      <c r="T71" s="239">
        <f t="shared" si="9"/>
        <v>-1694087.7581757307</v>
      </c>
      <c r="U71" s="239">
        <f t="shared" si="10"/>
        <v>267666.5391631797</v>
      </c>
      <c r="V71" s="239">
        <f t="shared" si="11"/>
        <v>-390836.09497071221</v>
      </c>
      <c r="W71" s="240">
        <f t="shared" si="12"/>
        <v>0</v>
      </c>
      <c r="X71" s="240">
        <f t="shared" si="13"/>
        <v>0.5</v>
      </c>
      <c r="Y71" s="240">
        <f t="shared" si="14"/>
        <v>0</v>
      </c>
      <c r="Z71" s="240">
        <f t="shared" si="15"/>
        <v>0.5</v>
      </c>
    </row>
    <row r="72" spans="1:26" x14ac:dyDescent="0.35">
      <c r="A72" s="235" t="s">
        <v>2801</v>
      </c>
      <c r="B72" s="226" t="s">
        <v>1919</v>
      </c>
      <c r="C72" s="236">
        <v>11400</v>
      </c>
      <c r="D72" s="226" t="s">
        <v>2871</v>
      </c>
      <c r="E72" s="226" t="s">
        <v>953</v>
      </c>
      <c r="F72" s="226" t="s">
        <v>958</v>
      </c>
      <c r="G72" s="226">
        <v>30</v>
      </c>
      <c r="H72" s="226">
        <v>37183</v>
      </c>
      <c r="I72" s="235">
        <v>6</v>
      </c>
      <c r="J72" s="226" t="s">
        <v>964</v>
      </c>
      <c r="K72" s="237">
        <v>72259782.749999985</v>
      </c>
      <c r="L72" s="237">
        <v>8794502.2300000004</v>
      </c>
      <c r="M72" s="237">
        <v>2823198.5</v>
      </c>
      <c r="N72" s="237">
        <v>2494847.58</v>
      </c>
      <c r="O72" s="238">
        <v>70881744.234049574</v>
      </c>
      <c r="P72" s="238">
        <v>11504139.648801653</v>
      </c>
      <c r="Q72" s="238">
        <v>3935360.6941735544</v>
      </c>
      <c r="R72" s="238">
        <v>3693740.1064462806</v>
      </c>
      <c r="S72" s="239">
        <f t="shared" si="8"/>
        <v>1378038.5159504116</v>
      </c>
      <c r="T72" s="239">
        <f t="shared" si="9"/>
        <v>-2709637.4188016523</v>
      </c>
      <c r="U72" s="239">
        <f t="shared" si="10"/>
        <v>-1112162.1941735544</v>
      </c>
      <c r="V72" s="239">
        <f t="shared" si="11"/>
        <v>-1198892.5264462805</v>
      </c>
      <c r="W72" s="240">
        <f t="shared" si="12"/>
        <v>0</v>
      </c>
      <c r="X72" s="240">
        <f t="shared" si="13"/>
        <v>0.5</v>
      </c>
      <c r="Y72" s="240">
        <f t="shared" si="14"/>
        <v>0.5</v>
      </c>
      <c r="Z72" s="240">
        <f t="shared" si="15"/>
        <v>0.5</v>
      </c>
    </row>
    <row r="73" spans="1:26" x14ac:dyDescent="0.35">
      <c r="A73" s="235" t="s">
        <v>2801</v>
      </c>
      <c r="B73" s="226" t="s">
        <v>1919</v>
      </c>
      <c r="C73" s="236">
        <v>11401</v>
      </c>
      <c r="D73" s="226" t="s">
        <v>2872</v>
      </c>
      <c r="E73" s="226" t="s">
        <v>953</v>
      </c>
      <c r="F73" s="226" t="s">
        <v>958</v>
      </c>
      <c r="G73" s="226">
        <v>30</v>
      </c>
      <c r="H73" s="226">
        <v>18001</v>
      </c>
      <c r="I73" s="235">
        <v>5</v>
      </c>
      <c r="J73" s="226" t="s">
        <v>959</v>
      </c>
      <c r="K73" s="237">
        <v>54203563.509999998</v>
      </c>
      <c r="L73" s="237">
        <v>6007238.3399999999</v>
      </c>
      <c r="M73" s="237">
        <v>1714376.6</v>
      </c>
      <c r="N73" s="237">
        <v>1978520.16</v>
      </c>
      <c r="O73" s="238">
        <v>51155197.428870276</v>
      </c>
      <c r="P73" s="238">
        <v>6418801.828175731</v>
      </c>
      <c r="Q73" s="238">
        <v>2357449.5108368201</v>
      </c>
      <c r="R73" s="238">
        <v>2224992.7349707121</v>
      </c>
      <c r="S73" s="239">
        <f t="shared" si="8"/>
        <v>3048366.0811297223</v>
      </c>
      <c r="T73" s="239">
        <f t="shared" si="9"/>
        <v>-411563.48817573115</v>
      </c>
      <c r="U73" s="239">
        <f t="shared" si="10"/>
        <v>-643072.91083682002</v>
      </c>
      <c r="V73" s="239">
        <f t="shared" si="11"/>
        <v>-246472.57497071219</v>
      </c>
      <c r="W73" s="240">
        <f t="shared" si="12"/>
        <v>0</v>
      </c>
      <c r="X73" s="240">
        <f t="shared" si="13"/>
        <v>0.5</v>
      </c>
      <c r="Y73" s="240">
        <f t="shared" si="14"/>
        <v>0.5</v>
      </c>
      <c r="Z73" s="240">
        <f t="shared" si="15"/>
        <v>0.5</v>
      </c>
    </row>
    <row r="74" spans="1:26" x14ac:dyDescent="0.35">
      <c r="A74" s="235" t="s">
        <v>2801</v>
      </c>
      <c r="B74" s="226" t="s">
        <v>1937</v>
      </c>
      <c r="C74" s="236">
        <v>10746</v>
      </c>
      <c r="D74" s="226" t="s">
        <v>2873</v>
      </c>
      <c r="E74" s="226" t="s">
        <v>986</v>
      </c>
      <c r="F74" s="226" t="s">
        <v>1013</v>
      </c>
      <c r="G74" s="226">
        <v>202</v>
      </c>
      <c r="H74" s="226">
        <v>94831</v>
      </c>
      <c r="I74" s="235">
        <v>16</v>
      </c>
      <c r="J74" s="226" t="s">
        <v>1052</v>
      </c>
      <c r="K74" s="237">
        <v>338974574.72000003</v>
      </c>
      <c r="L74" s="237">
        <v>67269808.170000002</v>
      </c>
      <c r="M74" s="237">
        <v>16457589.6</v>
      </c>
      <c r="N74" s="237">
        <v>37726592.880000003</v>
      </c>
      <c r="O74" s="238">
        <v>373314029.49870956</v>
      </c>
      <c r="P74" s="238">
        <v>104051425.80354841</v>
      </c>
      <c r="Q74" s="238">
        <v>19708772.522258058</v>
      </c>
      <c r="R74" s="238">
        <v>51229935.143870972</v>
      </c>
      <c r="S74" s="239">
        <f t="shared" si="8"/>
        <v>-34339454.778709531</v>
      </c>
      <c r="T74" s="239">
        <f t="shared" si="9"/>
        <v>-36781617.633548409</v>
      </c>
      <c r="U74" s="239">
        <f t="shared" si="10"/>
        <v>-3251182.9222580586</v>
      </c>
      <c r="V74" s="239">
        <f t="shared" si="11"/>
        <v>-13503342.263870969</v>
      </c>
      <c r="W74" s="240">
        <f t="shared" si="12"/>
        <v>0.5</v>
      </c>
      <c r="X74" s="240">
        <f t="shared" si="13"/>
        <v>0.5</v>
      </c>
      <c r="Y74" s="240">
        <f t="shared" si="14"/>
        <v>0.5</v>
      </c>
      <c r="Z74" s="240">
        <f t="shared" si="15"/>
        <v>0.5</v>
      </c>
    </row>
    <row r="75" spans="1:26" x14ac:dyDescent="0.35">
      <c r="A75" s="235" t="s">
        <v>2801</v>
      </c>
      <c r="B75" s="226" t="s">
        <v>1937</v>
      </c>
      <c r="C75" s="236">
        <v>11402</v>
      </c>
      <c r="D75" s="226" t="s">
        <v>2874</v>
      </c>
      <c r="E75" s="226" t="s">
        <v>953</v>
      </c>
      <c r="F75" s="226" t="s">
        <v>958</v>
      </c>
      <c r="G75" s="226">
        <v>30</v>
      </c>
      <c r="H75" s="226">
        <v>18832</v>
      </c>
      <c r="I75" s="235">
        <v>5</v>
      </c>
      <c r="J75" s="226" t="s">
        <v>959</v>
      </c>
      <c r="K75" s="237">
        <v>65961783.719999999</v>
      </c>
      <c r="L75" s="237">
        <v>4544889.4000000004</v>
      </c>
      <c r="M75" s="237">
        <v>2174915</v>
      </c>
      <c r="N75" s="237">
        <v>1975650.51</v>
      </c>
      <c r="O75" s="238">
        <v>51155197.428870276</v>
      </c>
      <c r="P75" s="238">
        <v>6418801.828175731</v>
      </c>
      <c r="Q75" s="238">
        <v>2357449.5108368201</v>
      </c>
      <c r="R75" s="238">
        <v>2224992.7349707121</v>
      </c>
      <c r="S75" s="239">
        <f t="shared" si="8"/>
        <v>14806586.291129723</v>
      </c>
      <c r="T75" s="239">
        <f t="shared" si="9"/>
        <v>-1873912.4281757306</v>
      </c>
      <c r="U75" s="239">
        <f t="shared" si="10"/>
        <v>-182534.51083682012</v>
      </c>
      <c r="V75" s="239">
        <f t="shared" si="11"/>
        <v>-249342.22497071209</v>
      </c>
      <c r="W75" s="240">
        <f t="shared" si="12"/>
        <v>0</v>
      </c>
      <c r="X75" s="240">
        <f t="shared" si="13"/>
        <v>0.5</v>
      </c>
      <c r="Y75" s="240">
        <f t="shared" si="14"/>
        <v>0.5</v>
      </c>
      <c r="Z75" s="240">
        <f t="shared" si="15"/>
        <v>0.5</v>
      </c>
    </row>
    <row r="76" spans="1:26" x14ac:dyDescent="0.35">
      <c r="A76" s="235" t="s">
        <v>2801</v>
      </c>
      <c r="B76" s="226" t="s">
        <v>1937</v>
      </c>
      <c r="C76" s="236">
        <v>11403</v>
      </c>
      <c r="D76" s="226" t="s">
        <v>2875</v>
      </c>
      <c r="E76" s="226" t="s">
        <v>953</v>
      </c>
      <c r="F76" s="226" t="s">
        <v>958</v>
      </c>
      <c r="G76" s="226">
        <v>33</v>
      </c>
      <c r="H76" s="226">
        <v>26615</v>
      </c>
      <c r="I76" s="235">
        <v>5</v>
      </c>
      <c r="J76" s="226" t="s">
        <v>959</v>
      </c>
      <c r="K76" s="237">
        <v>72941871.119999975</v>
      </c>
      <c r="L76" s="237">
        <v>7399607.4100000001</v>
      </c>
      <c r="M76" s="237">
        <v>2899362.32</v>
      </c>
      <c r="N76" s="237">
        <v>2099767.4900000002</v>
      </c>
      <c r="O76" s="238">
        <v>51155197.428870276</v>
      </c>
      <c r="P76" s="238">
        <v>6418801.828175731</v>
      </c>
      <c r="Q76" s="238">
        <v>2357449.5108368201</v>
      </c>
      <c r="R76" s="238">
        <v>2224992.7349707121</v>
      </c>
      <c r="S76" s="239">
        <f t="shared" si="8"/>
        <v>21786673.691129699</v>
      </c>
      <c r="T76" s="239">
        <f t="shared" si="9"/>
        <v>980805.58182426915</v>
      </c>
      <c r="U76" s="239">
        <f t="shared" si="10"/>
        <v>541912.80916317971</v>
      </c>
      <c r="V76" s="239">
        <f t="shared" si="11"/>
        <v>-125225.24497071188</v>
      </c>
      <c r="W76" s="240">
        <f t="shared" si="12"/>
        <v>0</v>
      </c>
      <c r="X76" s="240">
        <f t="shared" si="13"/>
        <v>0</v>
      </c>
      <c r="Y76" s="240">
        <f t="shared" si="14"/>
        <v>0</v>
      </c>
      <c r="Z76" s="240">
        <f t="shared" si="15"/>
        <v>0.5</v>
      </c>
    </row>
    <row r="77" spans="1:26" x14ac:dyDescent="0.35">
      <c r="A77" s="235" t="s">
        <v>2801</v>
      </c>
      <c r="B77" s="226" t="s">
        <v>1937</v>
      </c>
      <c r="C77" s="236">
        <v>11404</v>
      </c>
      <c r="D77" s="226" t="s">
        <v>2876</v>
      </c>
      <c r="E77" s="226" t="s">
        <v>953</v>
      </c>
      <c r="F77" s="226" t="s">
        <v>958</v>
      </c>
      <c r="G77" s="226">
        <v>33</v>
      </c>
      <c r="H77" s="226">
        <v>23928</v>
      </c>
      <c r="I77" s="235">
        <v>5</v>
      </c>
      <c r="J77" s="226" t="s">
        <v>959</v>
      </c>
      <c r="K77" s="237">
        <v>65192750.450000003</v>
      </c>
      <c r="L77" s="237">
        <v>4923260.6100000003</v>
      </c>
      <c r="M77" s="237">
        <v>3987095.98</v>
      </c>
      <c r="N77" s="237">
        <v>2850218.23</v>
      </c>
      <c r="O77" s="238">
        <v>51155197.428870276</v>
      </c>
      <c r="P77" s="238">
        <v>6418801.828175731</v>
      </c>
      <c r="Q77" s="238">
        <v>2357449.5108368201</v>
      </c>
      <c r="R77" s="238">
        <v>2224992.7349707121</v>
      </c>
      <c r="S77" s="239">
        <f t="shared" si="8"/>
        <v>14037553.021129727</v>
      </c>
      <c r="T77" s="239">
        <f t="shared" si="9"/>
        <v>-1495541.2181757307</v>
      </c>
      <c r="U77" s="239">
        <f t="shared" si="10"/>
        <v>1629646.4691631799</v>
      </c>
      <c r="V77" s="239">
        <f t="shared" si="11"/>
        <v>625225.49502928788</v>
      </c>
      <c r="W77" s="240">
        <f t="shared" si="12"/>
        <v>0</v>
      </c>
      <c r="X77" s="240">
        <f t="shared" si="13"/>
        <v>0.5</v>
      </c>
      <c r="Y77" s="240">
        <f t="shared" si="14"/>
        <v>0</v>
      </c>
      <c r="Z77" s="240">
        <f t="shared" si="15"/>
        <v>0</v>
      </c>
    </row>
    <row r="78" spans="1:26" x14ac:dyDescent="0.35">
      <c r="A78" s="235" t="s">
        <v>2801</v>
      </c>
      <c r="B78" s="226" t="s">
        <v>1937</v>
      </c>
      <c r="C78" s="236">
        <v>11405</v>
      </c>
      <c r="D78" s="226" t="s">
        <v>2877</v>
      </c>
      <c r="E78" s="226" t="s">
        <v>953</v>
      </c>
      <c r="F78" s="226" t="s">
        <v>954</v>
      </c>
      <c r="G78" s="226">
        <v>63</v>
      </c>
      <c r="H78" s="226">
        <v>57370</v>
      </c>
      <c r="I78" s="235">
        <v>10</v>
      </c>
      <c r="J78" s="226" t="s">
        <v>955</v>
      </c>
      <c r="K78" s="237">
        <v>113725473.09000002</v>
      </c>
      <c r="L78" s="237">
        <v>22600076.789999999</v>
      </c>
      <c r="M78" s="237">
        <v>9107186.25</v>
      </c>
      <c r="N78" s="237">
        <v>6713109.9400000004</v>
      </c>
      <c r="O78" s="238">
        <v>111526622.57362071</v>
      </c>
      <c r="P78" s="238">
        <v>20868822.015862063</v>
      </c>
      <c r="Q78" s="238">
        <v>6866884.3753965506</v>
      </c>
      <c r="R78" s="238">
        <v>7076590.5048275851</v>
      </c>
      <c r="S78" s="239">
        <f t="shared" si="8"/>
        <v>2198850.5163793117</v>
      </c>
      <c r="T78" s="239">
        <f t="shared" si="9"/>
        <v>1731254.7741379365</v>
      </c>
      <c r="U78" s="239">
        <f t="shared" si="10"/>
        <v>2240301.8746034494</v>
      </c>
      <c r="V78" s="239">
        <f t="shared" si="11"/>
        <v>-363480.56482758466</v>
      </c>
      <c r="W78" s="240">
        <f t="shared" si="12"/>
        <v>0</v>
      </c>
      <c r="X78" s="240">
        <f t="shared" si="13"/>
        <v>0</v>
      </c>
      <c r="Y78" s="240">
        <f t="shared" si="14"/>
        <v>0</v>
      </c>
      <c r="Z78" s="240">
        <f t="shared" si="15"/>
        <v>0.5</v>
      </c>
    </row>
    <row r="79" spans="1:26" x14ac:dyDescent="0.35">
      <c r="A79" s="235" t="s">
        <v>2801</v>
      </c>
      <c r="B79" s="226" t="s">
        <v>1937</v>
      </c>
      <c r="C79" s="236">
        <v>11406</v>
      </c>
      <c r="D79" s="226" t="s">
        <v>2878</v>
      </c>
      <c r="E79" s="226" t="s">
        <v>953</v>
      </c>
      <c r="F79" s="226" t="s">
        <v>958</v>
      </c>
      <c r="G79" s="226">
        <v>30</v>
      </c>
      <c r="H79" s="226">
        <v>19744</v>
      </c>
      <c r="I79" s="235">
        <v>5</v>
      </c>
      <c r="J79" s="226" t="s">
        <v>959</v>
      </c>
      <c r="K79" s="237">
        <v>62172443.740000002</v>
      </c>
      <c r="L79" s="237">
        <v>5199511.26</v>
      </c>
      <c r="M79" s="237">
        <v>3861650.05</v>
      </c>
      <c r="N79" s="237">
        <v>1913988</v>
      </c>
      <c r="O79" s="238">
        <v>51155197.428870276</v>
      </c>
      <c r="P79" s="238">
        <v>6418801.828175731</v>
      </c>
      <c r="Q79" s="238">
        <v>2357449.5108368201</v>
      </c>
      <c r="R79" s="238">
        <v>2224992.7349707121</v>
      </c>
      <c r="S79" s="239">
        <f t="shared" si="8"/>
        <v>11017246.311129726</v>
      </c>
      <c r="T79" s="239">
        <f t="shared" si="9"/>
        <v>-1219290.5681757312</v>
      </c>
      <c r="U79" s="239">
        <f t="shared" si="10"/>
        <v>1504200.5391631797</v>
      </c>
      <c r="V79" s="239">
        <f t="shared" si="11"/>
        <v>-311004.7349707121</v>
      </c>
      <c r="W79" s="240">
        <f t="shared" si="12"/>
        <v>0</v>
      </c>
      <c r="X79" s="240">
        <f t="shared" si="13"/>
        <v>0.5</v>
      </c>
      <c r="Y79" s="240">
        <f t="shared" si="14"/>
        <v>0</v>
      </c>
      <c r="Z79" s="240">
        <f t="shared" si="15"/>
        <v>0.5</v>
      </c>
    </row>
    <row r="80" spans="1:26" x14ac:dyDescent="0.35">
      <c r="A80" s="235" t="s">
        <v>2801</v>
      </c>
      <c r="B80" s="226" t="s">
        <v>1937</v>
      </c>
      <c r="C80" s="236">
        <v>28786</v>
      </c>
      <c r="D80" s="226" t="s">
        <v>2879</v>
      </c>
      <c r="E80" s="226" t="s">
        <v>953</v>
      </c>
      <c r="F80" s="226" t="s">
        <v>980</v>
      </c>
      <c r="G80" s="226">
        <v>30</v>
      </c>
      <c r="H80" s="226">
        <v>15036</v>
      </c>
      <c r="I80" s="235">
        <v>3</v>
      </c>
      <c r="J80" s="226" t="s">
        <v>1029</v>
      </c>
      <c r="K80" s="237">
        <v>27113708.960000005</v>
      </c>
      <c r="L80" s="237">
        <v>4465877.2699999996</v>
      </c>
      <c r="M80" s="237">
        <v>2514885</v>
      </c>
      <c r="N80" s="237">
        <v>2054143.3</v>
      </c>
      <c r="O80" s="238">
        <v>25186345.373170733</v>
      </c>
      <c r="P80" s="238">
        <v>4397787.6184634157</v>
      </c>
      <c r="Q80" s="238">
        <v>1958585.7860975608</v>
      </c>
      <c r="R80" s="238">
        <v>1610477.358585366</v>
      </c>
      <c r="S80" s="239">
        <f t="shared" si="8"/>
        <v>1927363.5868292712</v>
      </c>
      <c r="T80" s="239">
        <f t="shared" si="9"/>
        <v>68089.6515365839</v>
      </c>
      <c r="U80" s="239">
        <f t="shared" si="10"/>
        <v>556299.21390243922</v>
      </c>
      <c r="V80" s="239">
        <f t="shared" si="11"/>
        <v>443665.941414634</v>
      </c>
      <c r="W80" s="240">
        <f t="shared" si="12"/>
        <v>0</v>
      </c>
      <c r="X80" s="240">
        <f t="shared" si="13"/>
        <v>0</v>
      </c>
      <c r="Y80" s="240">
        <f t="shared" si="14"/>
        <v>0</v>
      </c>
      <c r="Z80" s="240">
        <f t="shared" si="15"/>
        <v>0</v>
      </c>
    </row>
  </sheetData>
  <sheetProtection selectLockedCells="1" selectUnlockedCells="1"/>
  <autoFilter ref="A2:Z80"/>
  <mergeCells count="2">
    <mergeCell ref="K1:N1"/>
    <mergeCell ref="O1:R1"/>
  </mergeCells>
  <pageMargins left="0.39370078740157483" right="0.11811023622047245" top="0.74803149606299213" bottom="0.62992125984251968" header="0.44" footer="0.31496062992125984"/>
  <pageSetup paperSize="9" scale="70" orientation="landscape" r:id="rId1"/>
  <headerFooter>
    <oddHeader>&amp;C&amp;"TH SarabunPSK,ธรรมดา"&amp;18ผลการประเมินต้นทุนหน่วยบริการ แบบ Quick Method ไตรมาส 4 ปีงบประมาณ 2560</oddHeader>
    <oddFooter>หน้าที่ &amp;P จาก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897"/>
  <sheetViews>
    <sheetView zoomScale="90" zoomScaleNormal="90" workbookViewId="0">
      <pane xSplit="4" ySplit="1" topLeftCell="E8" activePane="bottomRight" state="frozen"/>
      <selection pane="topRight" activeCell="E1" sqref="E1"/>
      <selection pane="bottomLeft" activeCell="A2" sqref="A2"/>
      <selection pane="bottomRight" activeCell="E2" sqref="E2"/>
    </sheetView>
  </sheetViews>
  <sheetFormatPr defaultColWidth="9" defaultRowHeight="21" x14ac:dyDescent="0.25"/>
  <cols>
    <col min="1" max="1" width="9.09765625" style="123" bestFit="1" customWidth="1"/>
    <col min="2" max="2" width="16.8984375" style="125" customWidth="1"/>
    <col min="3" max="3" width="7.19921875" style="127" customWidth="1"/>
    <col min="4" max="4" width="16.796875" style="125" customWidth="1"/>
    <col min="5" max="5" width="8.59765625" style="125" customWidth="1"/>
    <col min="6" max="6" width="9" style="125"/>
    <col min="7" max="7" width="7.796875" style="125" bestFit="1" customWidth="1"/>
    <col min="8" max="8" width="8.59765625" style="125" bestFit="1" customWidth="1"/>
    <col min="9" max="10" width="6.59765625" style="125" bestFit="1" customWidth="1"/>
    <col min="11" max="11" width="9.09765625" style="125" bestFit="1" customWidth="1"/>
    <col min="12" max="12" width="7" style="125" bestFit="1" customWidth="1"/>
    <col min="13" max="13" width="9.09765625" style="125" bestFit="1" customWidth="1"/>
    <col min="14" max="14" width="12.59765625" style="125" bestFit="1" customWidth="1"/>
    <col min="15" max="16" width="9.09765625" style="125" bestFit="1" customWidth="1"/>
    <col min="17" max="17" width="12.59765625" style="125" bestFit="1" customWidth="1"/>
    <col min="18" max="18" width="9.09765625" style="125" bestFit="1" customWidth="1"/>
    <col min="19" max="19" width="9.09765625" style="126" bestFit="1" customWidth="1"/>
    <col min="20" max="16384" width="9" style="125"/>
  </cols>
  <sheetData>
    <row r="1" spans="1:19" s="123" customFormat="1" ht="126" x14ac:dyDescent="0.25">
      <c r="A1" s="123" t="s">
        <v>941</v>
      </c>
      <c r="B1" s="123" t="s">
        <v>2891</v>
      </c>
      <c r="C1" s="127" t="s">
        <v>2</v>
      </c>
      <c r="D1" s="123" t="s">
        <v>2892</v>
      </c>
      <c r="E1" s="125" t="s">
        <v>2893</v>
      </c>
      <c r="F1" s="123" t="s">
        <v>943</v>
      </c>
      <c r="G1" s="123" t="s">
        <v>3934</v>
      </c>
      <c r="H1" s="123" t="s">
        <v>3935</v>
      </c>
      <c r="I1" s="123" t="s">
        <v>3936</v>
      </c>
      <c r="J1" s="123" t="s">
        <v>3937</v>
      </c>
      <c r="K1" s="123" t="s">
        <v>3938</v>
      </c>
      <c r="L1" s="123" t="s">
        <v>3939</v>
      </c>
      <c r="M1" s="123" t="s">
        <v>3940</v>
      </c>
      <c r="N1" s="123" t="s">
        <v>3941</v>
      </c>
      <c r="O1" s="123" t="s">
        <v>3942</v>
      </c>
      <c r="P1" s="123" t="s">
        <v>3943</v>
      </c>
      <c r="Q1" s="123" t="s">
        <v>3944</v>
      </c>
      <c r="R1" s="123" t="s">
        <v>3945</v>
      </c>
      <c r="S1" s="124" t="s">
        <v>3946</v>
      </c>
    </row>
    <row r="2" spans="1:19" ht="42" x14ac:dyDescent="0.25">
      <c r="A2" s="123">
        <v>1</v>
      </c>
      <c r="B2" s="125" t="s">
        <v>947</v>
      </c>
      <c r="C2" s="127">
        <v>10674</v>
      </c>
      <c r="D2" s="125" t="s">
        <v>1988</v>
      </c>
      <c r="E2" s="125" t="s">
        <v>949</v>
      </c>
      <c r="F2" s="125" t="s">
        <v>950</v>
      </c>
      <c r="G2" s="125">
        <v>758</v>
      </c>
      <c r="H2" s="125">
        <v>56</v>
      </c>
      <c r="I2" s="125">
        <v>16</v>
      </c>
      <c r="J2" s="125">
        <v>8</v>
      </c>
      <c r="K2" s="125">
        <v>0</v>
      </c>
      <c r="L2" s="125">
        <v>80</v>
      </c>
      <c r="M2" s="125">
        <v>14</v>
      </c>
      <c r="N2" s="125">
        <v>1.8580000000000001</v>
      </c>
      <c r="O2" s="125">
        <v>71239</v>
      </c>
      <c r="P2" s="125">
        <v>303953</v>
      </c>
      <c r="Q2" s="125">
        <v>132363.39000000001</v>
      </c>
      <c r="R2" s="125">
        <v>947316</v>
      </c>
      <c r="S2" s="126">
        <v>109.86120649148805</v>
      </c>
    </row>
    <row r="3" spans="1:19" x14ac:dyDescent="0.25">
      <c r="A3" s="123">
        <v>1</v>
      </c>
      <c r="B3" s="125" t="s">
        <v>947</v>
      </c>
      <c r="C3" s="127">
        <v>11192</v>
      </c>
      <c r="D3" s="125" t="s">
        <v>1992</v>
      </c>
      <c r="E3" s="125" t="s">
        <v>953</v>
      </c>
      <c r="F3" s="125" t="s">
        <v>961</v>
      </c>
      <c r="G3" s="125">
        <v>107</v>
      </c>
      <c r="H3" s="125">
        <v>6</v>
      </c>
      <c r="I3" s="125">
        <v>0</v>
      </c>
      <c r="J3" s="125">
        <v>0</v>
      </c>
      <c r="K3" s="125">
        <v>0</v>
      </c>
      <c r="L3" s="125">
        <v>6</v>
      </c>
      <c r="M3" s="125">
        <v>5</v>
      </c>
      <c r="N3" s="125">
        <v>0.68489999999999995</v>
      </c>
      <c r="O3" s="125">
        <v>11631</v>
      </c>
      <c r="P3" s="125">
        <v>37751</v>
      </c>
      <c r="Q3" s="125">
        <v>7966.27</v>
      </c>
      <c r="R3" s="125">
        <v>300562</v>
      </c>
      <c r="S3" s="126">
        <v>96.661118934835486</v>
      </c>
    </row>
    <row r="4" spans="1:19" x14ac:dyDescent="0.25">
      <c r="A4" s="123">
        <v>1</v>
      </c>
      <c r="B4" s="125" t="s">
        <v>947</v>
      </c>
      <c r="C4" s="127">
        <v>11194</v>
      </c>
      <c r="D4" s="125" t="s">
        <v>1994</v>
      </c>
      <c r="E4" s="125" t="s">
        <v>953</v>
      </c>
      <c r="F4" s="125" t="s">
        <v>961</v>
      </c>
      <c r="G4" s="125">
        <v>98</v>
      </c>
      <c r="H4" s="125">
        <v>0</v>
      </c>
      <c r="I4" s="125">
        <v>0</v>
      </c>
      <c r="J4" s="125">
        <v>0</v>
      </c>
      <c r="K4" s="125">
        <v>0</v>
      </c>
      <c r="L4" s="125">
        <v>0</v>
      </c>
      <c r="M4" s="125">
        <v>4</v>
      </c>
      <c r="N4" s="125">
        <v>0.74180000000000001</v>
      </c>
      <c r="O4" s="125">
        <v>9077</v>
      </c>
      <c r="P4" s="125">
        <v>31485</v>
      </c>
      <c r="Q4" s="125">
        <v>6733.3185999999996</v>
      </c>
      <c r="R4" s="125">
        <v>269554</v>
      </c>
      <c r="S4" s="126">
        <v>88.020687727145656</v>
      </c>
    </row>
    <row r="5" spans="1:19" x14ac:dyDescent="0.25">
      <c r="A5" s="123">
        <v>1</v>
      </c>
      <c r="B5" s="125" t="s">
        <v>947</v>
      </c>
      <c r="C5" s="127">
        <v>11189</v>
      </c>
      <c r="D5" s="125" t="s">
        <v>1989</v>
      </c>
      <c r="E5" s="125" t="s">
        <v>953</v>
      </c>
      <c r="F5" s="125" t="s">
        <v>954</v>
      </c>
      <c r="G5" s="125">
        <v>66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1</v>
      </c>
      <c r="N5" s="125">
        <v>0.67600000000000005</v>
      </c>
      <c r="O5" s="125">
        <v>5201</v>
      </c>
      <c r="P5" s="125">
        <v>17541</v>
      </c>
      <c r="Q5" s="125">
        <v>3515.88</v>
      </c>
      <c r="R5" s="125">
        <v>182689</v>
      </c>
      <c r="S5" s="126">
        <v>72.814445828144457</v>
      </c>
    </row>
    <row r="6" spans="1:19" x14ac:dyDescent="0.25">
      <c r="A6" s="123">
        <v>1</v>
      </c>
      <c r="B6" s="125" t="s">
        <v>947</v>
      </c>
      <c r="C6" s="127">
        <v>11190</v>
      </c>
      <c r="D6" s="125" t="s">
        <v>1990</v>
      </c>
      <c r="E6" s="125" t="s">
        <v>953</v>
      </c>
      <c r="F6" s="125" t="s">
        <v>954</v>
      </c>
      <c r="G6" s="125">
        <v>118</v>
      </c>
      <c r="H6" s="125">
        <v>0</v>
      </c>
      <c r="I6" s="125">
        <v>0</v>
      </c>
      <c r="J6" s="125">
        <v>0</v>
      </c>
      <c r="K6" s="125">
        <v>0</v>
      </c>
      <c r="L6" s="125">
        <v>0</v>
      </c>
      <c r="M6" s="125">
        <v>2</v>
      </c>
      <c r="N6" s="125">
        <v>0.79379999999999995</v>
      </c>
      <c r="O6" s="125">
        <v>8601</v>
      </c>
      <c r="P6" s="125">
        <v>31805</v>
      </c>
      <c r="Q6" s="125">
        <v>6827.4737999999998</v>
      </c>
      <c r="R6" s="125">
        <v>303047</v>
      </c>
      <c r="S6" s="126">
        <v>73.844903645228698</v>
      </c>
    </row>
    <row r="7" spans="1:19" x14ac:dyDescent="0.25">
      <c r="A7" s="123">
        <v>1</v>
      </c>
      <c r="B7" s="125" t="s">
        <v>947</v>
      </c>
      <c r="C7" s="127">
        <v>11196</v>
      </c>
      <c r="D7" s="125" t="s">
        <v>1996</v>
      </c>
      <c r="E7" s="125" t="s">
        <v>953</v>
      </c>
      <c r="F7" s="125" t="s">
        <v>954</v>
      </c>
      <c r="G7" s="125">
        <v>64</v>
      </c>
      <c r="H7" s="125">
        <v>0</v>
      </c>
      <c r="I7" s="125">
        <v>0</v>
      </c>
      <c r="J7" s="125">
        <v>0</v>
      </c>
      <c r="K7" s="125">
        <v>0</v>
      </c>
      <c r="L7" s="125">
        <v>0</v>
      </c>
      <c r="M7" s="125">
        <v>1</v>
      </c>
      <c r="N7" s="125">
        <v>0.66969999999999996</v>
      </c>
      <c r="O7" s="125">
        <v>5447</v>
      </c>
      <c r="P7" s="125">
        <v>17284</v>
      </c>
      <c r="Q7" s="125">
        <v>3674</v>
      </c>
      <c r="R7" s="125">
        <v>191260</v>
      </c>
      <c r="S7" s="126">
        <v>73.989726027397253</v>
      </c>
    </row>
    <row r="8" spans="1:19" ht="42" x14ac:dyDescent="0.25">
      <c r="A8" s="123">
        <v>1</v>
      </c>
      <c r="B8" s="125" t="s">
        <v>947</v>
      </c>
      <c r="C8" s="127">
        <v>11454</v>
      </c>
      <c r="D8" s="125" t="s">
        <v>2003</v>
      </c>
      <c r="E8" s="125" t="s">
        <v>953</v>
      </c>
      <c r="F8" s="125" t="s">
        <v>954</v>
      </c>
      <c r="G8" s="125">
        <v>68</v>
      </c>
      <c r="H8" s="125">
        <v>0</v>
      </c>
      <c r="I8" s="125">
        <v>0</v>
      </c>
      <c r="J8" s="125">
        <v>0</v>
      </c>
      <c r="K8" s="125">
        <v>0</v>
      </c>
      <c r="L8" s="125">
        <v>0</v>
      </c>
      <c r="M8" s="125">
        <v>2</v>
      </c>
      <c r="N8" s="125">
        <v>0.81630000000000003</v>
      </c>
      <c r="O8" s="125">
        <v>4848</v>
      </c>
      <c r="P8" s="125">
        <v>17196</v>
      </c>
      <c r="Q8" s="125">
        <v>3957.4223999999999</v>
      </c>
      <c r="R8" s="125">
        <v>153944</v>
      </c>
      <c r="S8" s="126">
        <v>69.282836422240123</v>
      </c>
    </row>
    <row r="9" spans="1:19" x14ac:dyDescent="0.25">
      <c r="A9" s="123">
        <v>1</v>
      </c>
      <c r="B9" s="125" t="s">
        <v>947</v>
      </c>
      <c r="C9" s="127">
        <v>11199</v>
      </c>
      <c r="D9" s="125" t="s">
        <v>1999</v>
      </c>
      <c r="E9" s="125" t="s">
        <v>953</v>
      </c>
      <c r="F9" s="125" t="s">
        <v>958</v>
      </c>
      <c r="G9" s="125">
        <v>34</v>
      </c>
      <c r="H9" s="125">
        <v>0</v>
      </c>
      <c r="I9" s="125">
        <v>0</v>
      </c>
      <c r="J9" s="125">
        <v>0</v>
      </c>
      <c r="K9" s="125">
        <v>0</v>
      </c>
      <c r="L9" s="125">
        <v>0</v>
      </c>
      <c r="M9" s="125">
        <v>0</v>
      </c>
      <c r="N9" s="125">
        <v>0.65669999999999995</v>
      </c>
      <c r="O9" s="125">
        <v>2528</v>
      </c>
      <c r="P9" s="125">
        <v>8393</v>
      </c>
      <c r="Q9" s="125">
        <v>1660.1376</v>
      </c>
      <c r="R9" s="125">
        <v>96690</v>
      </c>
      <c r="S9" s="126">
        <v>67.630942788074137</v>
      </c>
    </row>
    <row r="10" spans="1:19" x14ac:dyDescent="0.25">
      <c r="A10" s="123">
        <v>1</v>
      </c>
      <c r="B10" s="125" t="s">
        <v>947</v>
      </c>
      <c r="C10" s="127">
        <v>11193</v>
      </c>
      <c r="D10" s="125" t="s">
        <v>1993</v>
      </c>
      <c r="E10" s="125" t="s">
        <v>953</v>
      </c>
      <c r="F10" s="125" t="s">
        <v>958</v>
      </c>
      <c r="G10" s="125">
        <v>52</v>
      </c>
      <c r="H10" s="125">
        <v>0</v>
      </c>
      <c r="I10" s="125">
        <v>0</v>
      </c>
      <c r="J10" s="125">
        <v>0</v>
      </c>
      <c r="K10" s="125">
        <v>0</v>
      </c>
      <c r="L10" s="125">
        <v>0</v>
      </c>
      <c r="M10" s="125">
        <v>1</v>
      </c>
      <c r="N10" s="125">
        <v>0.62519999999999998</v>
      </c>
      <c r="O10" s="125">
        <v>4073</v>
      </c>
      <c r="P10" s="125">
        <v>13009</v>
      </c>
      <c r="Q10" s="125">
        <v>2546.4396000000002</v>
      </c>
      <c r="R10" s="125">
        <v>132645</v>
      </c>
      <c r="S10" s="126">
        <v>68.540569020021081</v>
      </c>
    </row>
    <row r="11" spans="1:19" x14ac:dyDescent="0.25">
      <c r="A11" s="123">
        <v>1</v>
      </c>
      <c r="B11" s="125" t="s">
        <v>947</v>
      </c>
      <c r="C11" s="127">
        <v>11191</v>
      </c>
      <c r="D11" s="125" t="s">
        <v>1991</v>
      </c>
      <c r="E11" s="125" t="s">
        <v>953</v>
      </c>
      <c r="F11" s="125" t="s">
        <v>958</v>
      </c>
      <c r="G11" s="125">
        <v>30</v>
      </c>
      <c r="H11" s="125">
        <v>0</v>
      </c>
      <c r="I11" s="125">
        <v>0</v>
      </c>
      <c r="J11" s="125">
        <v>0</v>
      </c>
      <c r="K11" s="125">
        <v>0</v>
      </c>
      <c r="L11" s="125">
        <v>0</v>
      </c>
      <c r="M11" s="125">
        <v>0</v>
      </c>
      <c r="N11" s="125">
        <v>0.75990000000000002</v>
      </c>
      <c r="O11" s="125">
        <v>2069</v>
      </c>
      <c r="P11" s="125">
        <v>6151</v>
      </c>
      <c r="Q11" s="125">
        <v>1572.2330999999999</v>
      </c>
      <c r="R11" s="125">
        <v>88220</v>
      </c>
      <c r="S11" s="126">
        <v>56.173515981735157</v>
      </c>
    </row>
    <row r="12" spans="1:19" x14ac:dyDescent="0.25">
      <c r="A12" s="123">
        <v>1</v>
      </c>
      <c r="B12" s="125" t="s">
        <v>947</v>
      </c>
      <c r="C12" s="127">
        <v>11197</v>
      </c>
      <c r="D12" s="125" t="s">
        <v>1997</v>
      </c>
      <c r="E12" s="125" t="s">
        <v>953</v>
      </c>
      <c r="F12" s="125" t="s">
        <v>958</v>
      </c>
      <c r="G12" s="125">
        <v>48</v>
      </c>
      <c r="H12" s="125">
        <v>0</v>
      </c>
      <c r="I12" s="125">
        <v>0</v>
      </c>
      <c r="J12" s="125">
        <v>0</v>
      </c>
      <c r="K12" s="125">
        <v>0</v>
      </c>
      <c r="L12" s="125">
        <v>0</v>
      </c>
      <c r="M12" s="125">
        <v>1</v>
      </c>
      <c r="N12" s="125">
        <v>0.66279999999999994</v>
      </c>
      <c r="O12" s="125">
        <v>2697</v>
      </c>
      <c r="P12" s="125">
        <v>9114</v>
      </c>
      <c r="Q12" s="125">
        <v>1787.5716</v>
      </c>
      <c r="R12" s="125">
        <v>139475</v>
      </c>
      <c r="S12" s="126">
        <v>52.020547945205479</v>
      </c>
    </row>
    <row r="13" spans="1:19" x14ac:dyDescent="0.25">
      <c r="A13" s="123">
        <v>1</v>
      </c>
      <c r="B13" s="125" t="s">
        <v>947</v>
      </c>
      <c r="C13" s="127">
        <v>11200</v>
      </c>
      <c r="D13" s="125" t="s">
        <v>2000</v>
      </c>
      <c r="E13" s="125" t="s">
        <v>953</v>
      </c>
      <c r="F13" s="125" t="s">
        <v>958</v>
      </c>
      <c r="G13" s="125">
        <v>30</v>
      </c>
      <c r="H13" s="125">
        <v>0</v>
      </c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125">
        <v>0.50419999999999998</v>
      </c>
      <c r="O13" s="125">
        <v>3622</v>
      </c>
      <c r="P13" s="125">
        <v>10499</v>
      </c>
      <c r="Q13" s="125">
        <v>1818.82</v>
      </c>
      <c r="R13" s="125">
        <v>75273</v>
      </c>
      <c r="S13" s="126">
        <v>95.881278538812779</v>
      </c>
    </row>
    <row r="14" spans="1:19" x14ac:dyDescent="0.25">
      <c r="A14" s="123">
        <v>1</v>
      </c>
      <c r="B14" s="125" t="s">
        <v>947</v>
      </c>
      <c r="C14" s="127">
        <v>11201</v>
      </c>
      <c r="D14" s="125" t="s">
        <v>2001</v>
      </c>
      <c r="E14" s="125" t="s">
        <v>953</v>
      </c>
      <c r="F14" s="125" t="s">
        <v>958</v>
      </c>
      <c r="G14" s="125">
        <v>30</v>
      </c>
      <c r="H14" s="125">
        <v>0</v>
      </c>
      <c r="I14" s="125">
        <v>0</v>
      </c>
      <c r="J14" s="125">
        <v>0</v>
      </c>
      <c r="K14" s="125">
        <v>0</v>
      </c>
      <c r="L14" s="125">
        <v>0</v>
      </c>
      <c r="M14" s="125">
        <v>1</v>
      </c>
      <c r="N14" s="125">
        <v>0.78290000000000004</v>
      </c>
      <c r="O14" s="125">
        <v>2233</v>
      </c>
      <c r="P14" s="125">
        <v>5677</v>
      </c>
      <c r="Q14" s="125">
        <v>1748.2157</v>
      </c>
      <c r="R14" s="125">
        <v>93919</v>
      </c>
      <c r="S14" s="126">
        <v>51.844748858447488</v>
      </c>
    </row>
    <row r="15" spans="1:19" x14ac:dyDescent="0.25">
      <c r="A15" s="123">
        <v>1</v>
      </c>
      <c r="B15" s="125" t="s">
        <v>947</v>
      </c>
      <c r="C15" s="127">
        <v>11195</v>
      </c>
      <c r="D15" s="125" t="s">
        <v>1995</v>
      </c>
      <c r="E15" s="125" t="s">
        <v>953</v>
      </c>
      <c r="F15" s="125" t="s">
        <v>958</v>
      </c>
      <c r="G15" s="125">
        <v>59</v>
      </c>
      <c r="H15" s="125">
        <v>0</v>
      </c>
      <c r="I15" s="125">
        <v>0</v>
      </c>
      <c r="J15" s="125">
        <v>0</v>
      </c>
      <c r="K15" s="125">
        <v>0</v>
      </c>
      <c r="L15" s="125">
        <v>0</v>
      </c>
      <c r="M15" s="125">
        <v>0</v>
      </c>
      <c r="N15" s="125">
        <v>0.60350000000000004</v>
      </c>
      <c r="O15" s="125">
        <v>4918</v>
      </c>
      <c r="P15" s="125">
        <v>17339</v>
      </c>
      <c r="Q15" s="125">
        <v>2968.0129999999999</v>
      </c>
      <c r="R15" s="125">
        <v>165621</v>
      </c>
      <c r="S15" s="126">
        <v>80.515439981425587</v>
      </c>
    </row>
    <row r="16" spans="1:19" x14ac:dyDescent="0.25">
      <c r="A16" s="123">
        <v>1</v>
      </c>
      <c r="B16" s="125" t="s">
        <v>947</v>
      </c>
      <c r="C16" s="127">
        <v>11198</v>
      </c>
      <c r="D16" s="125" t="s">
        <v>1998</v>
      </c>
      <c r="E16" s="125" t="s">
        <v>953</v>
      </c>
      <c r="F16" s="125" t="s">
        <v>958</v>
      </c>
      <c r="G16" s="125">
        <v>30</v>
      </c>
      <c r="H16" s="125">
        <v>0</v>
      </c>
      <c r="I16" s="125">
        <v>0</v>
      </c>
      <c r="J16" s="125">
        <v>0</v>
      </c>
      <c r="K16" s="125">
        <v>0</v>
      </c>
      <c r="L16" s="125">
        <v>0</v>
      </c>
      <c r="M16" s="125">
        <v>0</v>
      </c>
      <c r="N16" s="125">
        <v>0.47910000000000003</v>
      </c>
      <c r="O16" s="125">
        <v>2999</v>
      </c>
      <c r="P16" s="125">
        <v>8342</v>
      </c>
      <c r="Q16" s="125">
        <v>1436.8208999999999</v>
      </c>
      <c r="R16" s="125">
        <v>97237</v>
      </c>
      <c r="S16" s="126">
        <v>76.182648401826484</v>
      </c>
    </row>
    <row r="17" spans="1:19" x14ac:dyDescent="0.25">
      <c r="A17" s="123">
        <v>1</v>
      </c>
      <c r="B17" s="125" t="s">
        <v>947</v>
      </c>
      <c r="C17" s="127">
        <v>11202</v>
      </c>
      <c r="D17" s="125" t="s">
        <v>2002</v>
      </c>
      <c r="E17" s="125" t="s">
        <v>953</v>
      </c>
      <c r="F17" s="125" t="s">
        <v>958</v>
      </c>
      <c r="G17" s="125">
        <v>30</v>
      </c>
      <c r="H17" s="125">
        <v>0</v>
      </c>
      <c r="I17" s="125">
        <v>0</v>
      </c>
      <c r="J17" s="125">
        <v>0</v>
      </c>
      <c r="K17" s="125">
        <v>0</v>
      </c>
      <c r="L17" s="125">
        <v>0</v>
      </c>
      <c r="M17" s="125">
        <v>1</v>
      </c>
      <c r="N17" s="125">
        <v>0.76910000000000001</v>
      </c>
      <c r="O17" s="125">
        <v>1871</v>
      </c>
      <c r="P17" s="125">
        <v>6462</v>
      </c>
      <c r="Q17" s="125">
        <v>1438.9861000000001</v>
      </c>
      <c r="R17" s="125">
        <v>86969</v>
      </c>
      <c r="S17" s="126">
        <v>59.013698630136986</v>
      </c>
    </row>
    <row r="18" spans="1:19" ht="42" x14ac:dyDescent="0.25">
      <c r="A18" s="123">
        <v>1</v>
      </c>
      <c r="B18" s="125" t="s">
        <v>947</v>
      </c>
      <c r="C18" s="127">
        <v>15012</v>
      </c>
      <c r="D18" s="125" t="s">
        <v>2004</v>
      </c>
      <c r="E18" s="125" t="s">
        <v>953</v>
      </c>
      <c r="F18" s="125" t="s">
        <v>958</v>
      </c>
      <c r="G18" s="125">
        <v>30</v>
      </c>
      <c r="H18" s="125">
        <v>0</v>
      </c>
      <c r="I18" s="125">
        <v>0</v>
      </c>
      <c r="J18" s="125">
        <v>0</v>
      </c>
      <c r="K18" s="125">
        <v>0</v>
      </c>
      <c r="L18" s="125">
        <v>0</v>
      </c>
      <c r="M18" s="125">
        <v>1</v>
      </c>
      <c r="N18" s="125">
        <v>0.89980000000000004</v>
      </c>
      <c r="O18" s="125">
        <v>2958</v>
      </c>
      <c r="P18" s="125">
        <v>8660</v>
      </c>
      <c r="Q18" s="125">
        <v>2661.6084000000001</v>
      </c>
      <c r="R18" s="125">
        <v>264478</v>
      </c>
      <c r="S18" s="126">
        <v>79.086757990867582</v>
      </c>
    </row>
    <row r="19" spans="1:19" x14ac:dyDescent="0.25">
      <c r="A19" s="129">
        <v>1</v>
      </c>
      <c r="B19" s="130" t="s">
        <v>947</v>
      </c>
      <c r="C19" s="131">
        <v>28823</v>
      </c>
      <c r="D19" s="130" t="s">
        <v>2005</v>
      </c>
      <c r="E19" s="130" t="s">
        <v>953</v>
      </c>
      <c r="F19" s="130" t="s">
        <v>980</v>
      </c>
      <c r="G19" s="130">
        <v>0</v>
      </c>
      <c r="H19" s="130">
        <v>0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0</v>
      </c>
      <c r="R19" s="130">
        <v>44807</v>
      </c>
      <c r="S19" s="132"/>
    </row>
    <row r="20" spans="1:19" x14ac:dyDescent="0.25">
      <c r="A20" s="123">
        <v>1</v>
      </c>
      <c r="B20" s="125" t="s">
        <v>982</v>
      </c>
      <c r="C20" s="127">
        <v>10713</v>
      </c>
      <c r="D20" s="125" t="s">
        <v>2006</v>
      </c>
      <c r="E20" s="125" t="s">
        <v>949</v>
      </c>
      <c r="F20" s="125" t="s">
        <v>950</v>
      </c>
      <c r="G20" s="125">
        <v>609</v>
      </c>
      <c r="H20" s="125">
        <v>69</v>
      </c>
      <c r="I20" s="125">
        <v>24</v>
      </c>
      <c r="J20" s="125">
        <v>12</v>
      </c>
      <c r="K20" s="125">
        <v>0</v>
      </c>
      <c r="L20" s="125">
        <v>105</v>
      </c>
      <c r="M20" s="125">
        <v>18</v>
      </c>
      <c r="N20" s="125">
        <v>1.9517</v>
      </c>
      <c r="O20" s="125">
        <v>50208</v>
      </c>
      <c r="P20" s="125">
        <v>270929</v>
      </c>
      <c r="Q20" s="125">
        <v>97990.953599999993</v>
      </c>
      <c r="R20" s="125">
        <v>656849</v>
      </c>
      <c r="S20" s="126">
        <v>121.88361787794948</v>
      </c>
    </row>
    <row r="21" spans="1:19" x14ac:dyDescent="0.25">
      <c r="A21" s="123">
        <v>1</v>
      </c>
      <c r="B21" s="125" t="s">
        <v>982</v>
      </c>
      <c r="C21" s="127">
        <v>11119</v>
      </c>
      <c r="D21" s="125" t="s">
        <v>2007</v>
      </c>
      <c r="E21" s="125" t="s">
        <v>986</v>
      </c>
      <c r="F21" s="125" t="s">
        <v>987</v>
      </c>
      <c r="G21" s="125">
        <v>210</v>
      </c>
      <c r="H21" s="125">
        <v>10</v>
      </c>
      <c r="I21" s="125">
        <v>6</v>
      </c>
      <c r="J21" s="125">
        <v>0</v>
      </c>
      <c r="K21" s="125">
        <v>0</v>
      </c>
      <c r="L21" s="125">
        <v>16</v>
      </c>
      <c r="M21" s="125">
        <v>4</v>
      </c>
      <c r="N21" s="125">
        <v>1.2000999999999999</v>
      </c>
      <c r="O21" s="125">
        <v>16533</v>
      </c>
      <c r="P21" s="125">
        <v>62363</v>
      </c>
      <c r="Q21" s="125">
        <v>19841.2533</v>
      </c>
      <c r="R21" s="125">
        <v>351028</v>
      </c>
      <c r="S21" s="126">
        <v>81.3607305936073</v>
      </c>
    </row>
    <row r="22" spans="1:19" x14ac:dyDescent="0.25">
      <c r="A22" s="123">
        <v>1</v>
      </c>
      <c r="B22" s="125" t="s">
        <v>982</v>
      </c>
      <c r="C22" s="127">
        <v>11125</v>
      </c>
      <c r="D22" s="125" t="s">
        <v>2013</v>
      </c>
      <c r="E22" s="125" t="s">
        <v>986</v>
      </c>
      <c r="F22" s="125" t="s">
        <v>987</v>
      </c>
      <c r="G22" s="125">
        <v>210</v>
      </c>
      <c r="H22" s="125">
        <v>10</v>
      </c>
      <c r="I22" s="125">
        <v>8</v>
      </c>
      <c r="J22" s="125">
        <v>0</v>
      </c>
      <c r="K22" s="125">
        <v>0</v>
      </c>
      <c r="L22" s="125">
        <v>18</v>
      </c>
      <c r="M22" s="125">
        <v>4</v>
      </c>
      <c r="N22" s="125">
        <v>1.0425</v>
      </c>
      <c r="O22" s="125">
        <v>15413</v>
      </c>
      <c r="P22" s="125">
        <v>66845</v>
      </c>
      <c r="Q22" s="125">
        <v>16068.0525</v>
      </c>
      <c r="R22" s="125">
        <v>349190</v>
      </c>
      <c r="S22" s="126">
        <v>87.208088714938029</v>
      </c>
    </row>
    <row r="23" spans="1:19" x14ac:dyDescent="0.25">
      <c r="A23" s="123">
        <v>1</v>
      </c>
      <c r="B23" s="125" t="s">
        <v>982</v>
      </c>
      <c r="C23" s="127">
        <v>11130</v>
      </c>
      <c r="D23" s="125" t="s">
        <v>2018</v>
      </c>
      <c r="E23" s="125" t="s">
        <v>953</v>
      </c>
      <c r="F23" s="125" t="s">
        <v>961</v>
      </c>
      <c r="G23" s="125">
        <v>168</v>
      </c>
      <c r="H23" s="125">
        <v>0</v>
      </c>
      <c r="I23" s="125">
        <v>14</v>
      </c>
      <c r="J23" s="125">
        <v>0</v>
      </c>
      <c r="K23" s="125">
        <v>0</v>
      </c>
      <c r="L23" s="125">
        <v>14</v>
      </c>
      <c r="M23" s="125">
        <v>2</v>
      </c>
      <c r="N23" s="125">
        <v>0.93320000000000003</v>
      </c>
      <c r="O23" s="125">
        <v>9834</v>
      </c>
      <c r="P23" s="125">
        <v>42581</v>
      </c>
      <c r="Q23" s="125">
        <v>9177.0887999999995</v>
      </c>
      <c r="R23" s="125">
        <v>218941</v>
      </c>
      <c r="S23" s="126">
        <v>69.44063926940639</v>
      </c>
    </row>
    <row r="24" spans="1:19" x14ac:dyDescent="0.25">
      <c r="A24" s="123">
        <v>1</v>
      </c>
      <c r="B24" s="125" t="s">
        <v>982</v>
      </c>
      <c r="C24" s="127">
        <v>11128</v>
      </c>
      <c r="D24" s="125" t="s">
        <v>2016</v>
      </c>
      <c r="E24" s="125" t="s">
        <v>953</v>
      </c>
      <c r="F24" s="125" t="s">
        <v>961</v>
      </c>
      <c r="G24" s="125">
        <v>160</v>
      </c>
      <c r="H24" s="125">
        <v>8</v>
      </c>
      <c r="I24" s="125">
        <v>0</v>
      </c>
      <c r="J24" s="125">
        <v>0</v>
      </c>
      <c r="K24" s="125">
        <v>0</v>
      </c>
      <c r="L24" s="125">
        <v>8</v>
      </c>
      <c r="M24" s="125">
        <v>4</v>
      </c>
      <c r="N24" s="125">
        <v>0.98219999999999996</v>
      </c>
      <c r="O24" s="125">
        <v>12688</v>
      </c>
      <c r="P24" s="125">
        <v>41660</v>
      </c>
      <c r="Q24" s="125">
        <v>12462.1536</v>
      </c>
      <c r="R24" s="125">
        <v>281665</v>
      </c>
      <c r="S24" s="126">
        <v>71.335616438356169</v>
      </c>
    </row>
    <row r="25" spans="1:19" x14ac:dyDescent="0.25">
      <c r="A25" s="123">
        <v>1</v>
      </c>
      <c r="B25" s="125" t="s">
        <v>982</v>
      </c>
      <c r="C25" s="127">
        <v>11121</v>
      </c>
      <c r="D25" s="125" t="s">
        <v>2009</v>
      </c>
      <c r="E25" s="125" t="s">
        <v>953</v>
      </c>
      <c r="F25" s="125" t="s">
        <v>954</v>
      </c>
      <c r="G25" s="125">
        <v>89</v>
      </c>
      <c r="H25" s="125">
        <v>0</v>
      </c>
      <c r="I25" s="125">
        <v>0</v>
      </c>
      <c r="J25" s="125">
        <v>0</v>
      </c>
      <c r="K25" s="125">
        <v>0</v>
      </c>
      <c r="L25" s="125">
        <v>0</v>
      </c>
      <c r="M25" s="125">
        <v>1</v>
      </c>
      <c r="N25" s="125">
        <v>0.62</v>
      </c>
      <c r="O25" s="125">
        <v>6402</v>
      </c>
      <c r="P25" s="125">
        <v>19246</v>
      </c>
      <c r="Q25" s="125">
        <v>3950.96</v>
      </c>
      <c r="R25" s="125">
        <v>176514</v>
      </c>
      <c r="S25" s="126">
        <v>59.245805756503003</v>
      </c>
    </row>
    <row r="26" spans="1:19" x14ac:dyDescent="0.25">
      <c r="A26" s="123">
        <v>1</v>
      </c>
      <c r="B26" s="125" t="s">
        <v>982</v>
      </c>
      <c r="C26" s="127">
        <v>11131</v>
      </c>
      <c r="D26" s="125" t="s">
        <v>2019</v>
      </c>
      <c r="E26" s="125" t="s">
        <v>953</v>
      </c>
      <c r="F26" s="125" t="s">
        <v>954</v>
      </c>
      <c r="G26" s="125">
        <v>88</v>
      </c>
      <c r="H26" s="125">
        <v>0</v>
      </c>
      <c r="I26" s="125">
        <v>0</v>
      </c>
      <c r="J26" s="125">
        <v>0</v>
      </c>
      <c r="K26" s="125">
        <v>0</v>
      </c>
      <c r="L26" s="125">
        <v>0</v>
      </c>
      <c r="M26" s="125">
        <v>2</v>
      </c>
      <c r="N26" s="125">
        <v>0.67520000000000002</v>
      </c>
      <c r="O26" s="125">
        <v>6748</v>
      </c>
      <c r="P26" s="125">
        <v>24516</v>
      </c>
      <c r="Q26" s="125">
        <v>4555.5744000000004</v>
      </c>
      <c r="R26" s="125">
        <v>186496</v>
      </c>
      <c r="S26" s="126">
        <v>76.326276463262758</v>
      </c>
    </row>
    <row r="27" spans="1:19" x14ac:dyDescent="0.25">
      <c r="A27" s="123">
        <v>1</v>
      </c>
      <c r="B27" s="125" t="s">
        <v>982</v>
      </c>
      <c r="C27" s="127">
        <v>11137</v>
      </c>
      <c r="D27" s="125" t="s">
        <v>2025</v>
      </c>
      <c r="E27" s="125" t="s">
        <v>953</v>
      </c>
      <c r="F27" s="125" t="s">
        <v>958</v>
      </c>
      <c r="G27" s="125">
        <v>45</v>
      </c>
      <c r="H27" s="125">
        <v>0</v>
      </c>
      <c r="I27" s="125">
        <v>0</v>
      </c>
      <c r="J27" s="125">
        <v>0</v>
      </c>
      <c r="K27" s="125">
        <v>0</v>
      </c>
      <c r="L27" s="125">
        <v>0</v>
      </c>
      <c r="M27" s="125">
        <v>0</v>
      </c>
      <c r="N27" s="125">
        <v>0.57809999999999995</v>
      </c>
      <c r="O27" s="125">
        <v>3970</v>
      </c>
      <c r="P27" s="125">
        <v>10802</v>
      </c>
      <c r="Q27" s="125">
        <v>2295.0569999999998</v>
      </c>
      <c r="R27" s="125">
        <v>106937</v>
      </c>
      <c r="S27" s="126">
        <v>65.765601217656013</v>
      </c>
    </row>
    <row r="28" spans="1:19" x14ac:dyDescent="0.25">
      <c r="A28" s="123">
        <v>1</v>
      </c>
      <c r="B28" s="125" t="s">
        <v>982</v>
      </c>
      <c r="C28" s="127">
        <v>11133</v>
      </c>
      <c r="D28" s="125" t="s">
        <v>2021</v>
      </c>
      <c r="E28" s="125" t="s">
        <v>953</v>
      </c>
      <c r="F28" s="125" t="s">
        <v>958</v>
      </c>
      <c r="G28" s="125">
        <v>30</v>
      </c>
      <c r="H28" s="125">
        <v>0</v>
      </c>
      <c r="I28" s="125">
        <v>0</v>
      </c>
      <c r="J28" s="125">
        <v>0</v>
      </c>
      <c r="K28" s="125">
        <v>0</v>
      </c>
      <c r="L28" s="125">
        <v>0</v>
      </c>
      <c r="M28" s="125">
        <v>0</v>
      </c>
      <c r="N28" s="125">
        <v>0.60250000000000004</v>
      </c>
      <c r="O28" s="125">
        <v>2802</v>
      </c>
      <c r="P28" s="125">
        <v>7047</v>
      </c>
      <c r="Q28" s="125">
        <v>1688.2049999999999</v>
      </c>
      <c r="R28" s="125">
        <v>82032</v>
      </c>
      <c r="S28" s="126">
        <v>64.356164383561648</v>
      </c>
    </row>
    <row r="29" spans="1:19" x14ac:dyDescent="0.25">
      <c r="A29" s="123">
        <v>1</v>
      </c>
      <c r="B29" s="125" t="s">
        <v>982</v>
      </c>
      <c r="C29" s="127">
        <v>11122</v>
      </c>
      <c r="D29" s="125" t="s">
        <v>2010</v>
      </c>
      <c r="E29" s="125" t="s">
        <v>953</v>
      </c>
      <c r="F29" s="125" t="s">
        <v>958</v>
      </c>
      <c r="G29" s="125">
        <v>60</v>
      </c>
      <c r="H29" s="125">
        <v>0</v>
      </c>
      <c r="I29" s="125">
        <v>0</v>
      </c>
      <c r="J29" s="125">
        <v>0</v>
      </c>
      <c r="K29" s="125">
        <v>0</v>
      </c>
      <c r="L29" s="125">
        <v>0</v>
      </c>
      <c r="M29" s="125">
        <v>1</v>
      </c>
      <c r="N29" s="125">
        <v>0.62190000000000001</v>
      </c>
      <c r="O29" s="125">
        <v>5317</v>
      </c>
      <c r="P29" s="125">
        <v>17399</v>
      </c>
      <c r="Q29" s="125">
        <v>3306.6423</v>
      </c>
      <c r="R29" s="125">
        <v>126269</v>
      </c>
      <c r="S29" s="126">
        <v>79.447488584474883</v>
      </c>
    </row>
    <row r="30" spans="1:19" x14ac:dyDescent="0.25">
      <c r="A30" s="123">
        <v>1</v>
      </c>
      <c r="B30" s="125" t="s">
        <v>982</v>
      </c>
      <c r="C30" s="127">
        <v>11643</v>
      </c>
      <c r="D30" s="125" t="s">
        <v>2028</v>
      </c>
      <c r="E30" s="125" t="s">
        <v>953</v>
      </c>
      <c r="F30" s="125" t="s">
        <v>958</v>
      </c>
      <c r="G30" s="125">
        <v>30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v>0.61109999999999998</v>
      </c>
      <c r="O30" s="125">
        <v>1678</v>
      </c>
      <c r="P30" s="125">
        <v>6657</v>
      </c>
      <c r="Q30" s="125">
        <v>1025.4258</v>
      </c>
      <c r="R30" s="125">
        <v>57373</v>
      </c>
      <c r="S30" s="126">
        <v>60.794520547945204</v>
      </c>
    </row>
    <row r="31" spans="1:19" ht="63" x14ac:dyDescent="0.25">
      <c r="A31" s="123">
        <v>1</v>
      </c>
      <c r="B31" s="125" t="s">
        <v>982</v>
      </c>
      <c r="C31" s="127">
        <v>11120</v>
      </c>
      <c r="D31" s="125" t="s">
        <v>2008</v>
      </c>
      <c r="E31" s="125" t="s">
        <v>953</v>
      </c>
      <c r="F31" s="125" t="s">
        <v>958</v>
      </c>
      <c r="G31" s="125">
        <v>60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2</v>
      </c>
      <c r="N31" s="125">
        <v>0.5</v>
      </c>
      <c r="O31" s="125">
        <v>3931</v>
      </c>
      <c r="P31" s="125">
        <v>12110</v>
      </c>
      <c r="Q31" s="125">
        <v>1944.55</v>
      </c>
      <c r="R31" s="125">
        <v>105674</v>
      </c>
      <c r="S31" s="126">
        <v>55.296803652968038</v>
      </c>
    </row>
    <row r="32" spans="1:19" x14ac:dyDescent="0.25">
      <c r="A32" s="123">
        <v>1</v>
      </c>
      <c r="B32" s="125" t="s">
        <v>982</v>
      </c>
      <c r="C32" s="127">
        <v>11127</v>
      </c>
      <c r="D32" s="125" t="s">
        <v>2015</v>
      </c>
      <c r="E32" s="125" t="s">
        <v>953</v>
      </c>
      <c r="F32" s="125" t="s">
        <v>958</v>
      </c>
      <c r="G32" s="125">
        <v>67</v>
      </c>
      <c r="H32" s="125">
        <v>0</v>
      </c>
      <c r="I32" s="125">
        <v>0</v>
      </c>
      <c r="J32" s="125">
        <v>0</v>
      </c>
      <c r="K32" s="125">
        <v>0</v>
      </c>
      <c r="L32" s="125">
        <v>0</v>
      </c>
      <c r="M32" s="125">
        <v>1</v>
      </c>
      <c r="N32" s="125">
        <v>0.63</v>
      </c>
      <c r="O32" s="125">
        <v>4944</v>
      </c>
      <c r="P32" s="125">
        <v>15848</v>
      </c>
      <c r="Q32" s="125">
        <v>3095.26</v>
      </c>
      <c r="R32" s="125">
        <v>122514</v>
      </c>
      <c r="S32" s="126">
        <v>64.804743406256392</v>
      </c>
    </row>
    <row r="33" spans="1:19" x14ac:dyDescent="0.25">
      <c r="A33" s="123">
        <v>1</v>
      </c>
      <c r="B33" s="125" t="s">
        <v>982</v>
      </c>
      <c r="C33" s="127">
        <v>11123</v>
      </c>
      <c r="D33" s="125" t="s">
        <v>2011</v>
      </c>
      <c r="E33" s="125" t="s">
        <v>953</v>
      </c>
      <c r="F33" s="125" t="s">
        <v>958</v>
      </c>
      <c r="G33" s="125">
        <v>62</v>
      </c>
      <c r="H33" s="125">
        <v>0</v>
      </c>
      <c r="I33" s="125">
        <v>0</v>
      </c>
      <c r="J33" s="125">
        <v>0</v>
      </c>
      <c r="K33" s="125">
        <v>0</v>
      </c>
      <c r="L33" s="125">
        <v>0</v>
      </c>
      <c r="M33" s="125">
        <v>1</v>
      </c>
      <c r="N33" s="125">
        <v>0.65</v>
      </c>
      <c r="O33" s="125">
        <v>6369</v>
      </c>
      <c r="P33" s="125">
        <v>19014</v>
      </c>
      <c r="Q33" s="125">
        <v>4110.47</v>
      </c>
      <c r="R33" s="125">
        <v>156351</v>
      </c>
      <c r="S33" s="126">
        <v>84.021210782147591</v>
      </c>
    </row>
    <row r="34" spans="1:19" x14ac:dyDescent="0.25">
      <c r="A34" s="123">
        <v>1</v>
      </c>
      <c r="B34" s="125" t="s">
        <v>982</v>
      </c>
      <c r="C34" s="127">
        <v>11138</v>
      </c>
      <c r="D34" s="125" t="s">
        <v>2026</v>
      </c>
      <c r="E34" s="125" t="s">
        <v>953</v>
      </c>
      <c r="F34" s="125" t="s">
        <v>958</v>
      </c>
      <c r="G34" s="125">
        <v>30</v>
      </c>
      <c r="H34" s="125">
        <v>0</v>
      </c>
      <c r="I34" s="125">
        <v>0</v>
      </c>
      <c r="J34" s="125">
        <v>0</v>
      </c>
      <c r="K34" s="125">
        <v>0</v>
      </c>
      <c r="L34" s="125">
        <v>0</v>
      </c>
      <c r="M34" s="125">
        <v>1</v>
      </c>
      <c r="N34" s="125">
        <v>0.48</v>
      </c>
      <c r="O34" s="125">
        <v>4171</v>
      </c>
      <c r="P34" s="125">
        <v>10291</v>
      </c>
      <c r="Q34" s="125">
        <v>2013.04</v>
      </c>
      <c r="R34" s="125">
        <v>77337</v>
      </c>
      <c r="S34" s="126">
        <v>93.981735159817347</v>
      </c>
    </row>
    <row r="35" spans="1:19" x14ac:dyDescent="0.25">
      <c r="A35" s="123">
        <v>1</v>
      </c>
      <c r="B35" s="125" t="s">
        <v>982</v>
      </c>
      <c r="C35" s="127">
        <v>11139</v>
      </c>
      <c r="D35" s="125" t="s">
        <v>2027</v>
      </c>
      <c r="E35" s="125" t="s">
        <v>953</v>
      </c>
      <c r="F35" s="125" t="s">
        <v>958</v>
      </c>
      <c r="G35" s="125">
        <v>29</v>
      </c>
      <c r="H35" s="125">
        <v>0</v>
      </c>
      <c r="I35" s="125">
        <v>0</v>
      </c>
      <c r="J35" s="125">
        <v>0</v>
      </c>
      <c r="K35" s="125">
        <v>0</v>
      </c>
      <c r="L35" s="125">
        <v>0</v>
      </c>
      <c r="M35" s="125">
        <v>1</v>
      </c>
      <c r="N35" s="125">
        <v>0.69310000000000005</v>
      </c>
      <c r="O35" s="125">
        <v>2270</v>
      </c>
      <c r="P35" s="125">
        <v>6423</v>
      </c>
      <c r="Q35" s="125">
        <v>1573.337</v>
      </c>
      <c r="R35" s="125">
        <v>68801</v>
      </c>
      <c r="S35" s="126">
        <v>60.68020784128484</v>
      </c>
    </row>
    <row r="36" spans="1:19" x14ac:dyDescent="0.25">
      <c r="A36" s="123">
        <v>1</v>
      </c>
      <c r="B36" s="125" t="s">
        <v>982</v>
      </c>
      <c r="C36" s="127">
        <v>11126</v>
      </c>
      <c r="D36" s="125" t="s">
        <v>2014</v>
      </c>
      <c r="E36" s="125" t="s">
        <v>953</v>
      </c>
      <c r="F36" s="125" t="s">
        <v>958</v>
      </c>
      <c r="G36" s="125">
        <v>75</v>
      </c>
      <c r="H36" s="125">
        <v>0</v>
      </c>
      <c r="I36" s="125">
        <v>0</v>
      </c>
      <c r="J36" s="125">
        <v>0</v>
      </c>
      <c r="K36" s="125">
        <v>0</v>
      </c>
      <c r="L36" s="125">
        <v>0</v>
      </c>
      <c r="M36" s="125">
        <v>1</v>
      </c>
      <c r="N36" s="125">
        <v>0.64029999999999998</v>
      </c>
      <c r="O36" s="125">
        <v>6741</v>
      </c>
      <c r="P36" s="125">
        <v>22397</v>
      </c>
      <c r="Q36" s="125">
        <v>4316.2623000000003</v>
      </c>
      <c r="R36" s="125">
        <v>144598</v>
      </c>
      <c r="S36" s="126">
        <v>81.81552511415525</v>
      </c>
    </row>
    <row r="37" spans="1:19" x14ac:dyDescent="0.25">
      <c r="A37" s="123">
        <v>1</v>
      </c>
      <c r="B37" s="125" t="s">
        <v>982</v>
      </c>
      <c r="C37" s="127">
        <v>11136</v>
      </c>
      <c r="D37" s="125" t="s">
        <v>2024</v>
      </c>
      <c r="E37" s="125" t="s">
        <v>953</v>
      </c>
      <c r="F37" s="125" t="s">
        <v>958</v>
      </c>
      <c r="G37" s="125">
        <v>36</v>
      </c>
      <c r="H37" s="125">
        <v>0</v>
      </c>
      <c r="I37" s="125">
        <v>0</v>
      </c>
      <c r="J37" s="125">
        <v>0</v>
      </c>
      <c r="K37" s="125">
        <v>0</v>
      </c>
      <c r="L37" s="125">
        <v>0</v>
      </c>
      <c r="M37" s="125">
        <v>1</v>
      </c>
      <c r="N37" s="125">
        <v>0.50860000000000005</v>
      </c>
      <c r="O37" s="125">
        <v>1976</v>
      </c>
      <c r="P37" s="125">
        <v>6068</v>
      </c>
      <c r="Q37" s="125">
        <v>1004.9936</v>
      </c>
      <c r="R37" s="125">
        <v>53784</v>
      </c>
      <c r="S37" s="126">
        <v>46.179604261796044</v>
      </c>
    </row>
    <row r="38" spans="1:19" x14ac:dyDescent="0.25">
      <c r="A38" s="123">
        <v>1</v>
      </c>
      <c r="B38" s="125" t="s">
        <v>982</v>
      </c>
      <c r="C38" s="127">
        <v>11124</v>
      </c>
      <c r="D38" s="125" t="s">
        <v>2012</v>
      </c>
      <c r="E38" s="125" t="s">
        <v>953</v>
      </c>
      <c r="F38" s="125" t="s">
        <v>958</v>
      </c>
      <c r="G38" s="125">
        <v>32</v>
      </c>
      <c r="H38" s="125">
        <v>0</v>
      </c>
      <c r="I38" s="125">
        <v>0</v>
      </c>
      <c r="J38" s="125">
        <v>0</v>
      </c>
      <c r="K38" s="125">
        <v>0</v>
      </c>
      <c r="L38" s="125">
        <v>0</v>
      </c>
      <c r="M38" s="125">
        <v>1</v>
      </c>
      <c r="N38" s="125">
        <v>0.62</v>
      </c>
      <c r="O38" s="125">
        <v>2867</v>
      </c>
      <c r="P38" s="125">
        <v>9417</v>
      </c>
      <c r="Q38" s="125">
        <v>1764.55</v>
      </c>
      <c r="R38" s="125">
        <v>62558</v>
      </c>
      <c r="S38" s="126">
        <v>80.625</v>
      </c>
    </row>
    <row r="39" spans="1:19" x14ac:dyDescent="0.25">
      <c r="A39" s="123">
        <v>1</v>
      </c>
      <c r="B39" s="125" t="s">
        <v>982</v>
      </c>
      <c r="C39" s="127">
        <v>11129</v>
      </c>
      <c r="D39" s="125" t="s">
        <v>2017</v>
      </c>
      <c r="E39" s="125" t="s">
        <v>953</v>
      </c>
      <c r="F39" s="125" t="s">
        <v>958</v>
      </c>
      <c r="G39" s="125">
        <v>57</v>
      </c>
      <c r="H39" s="125">
        <v>0</v>
      </c>
      <c r="I39" s="125">
        <v>0</v>
      </c>
      <c r="J39" s="125">
        <v>0</v>
      </c>
      <c r="K39" s="125">
        <v>0</v>
      </c>
      <c r="L39" s="125">
        <v>0</v>
      </c>
      <c r="M39" s="125">
        <v>0</v>
      </c>
      <c r="N39" s="125">
        <v>1.2516</v>
      </c>
      <c r="O39" s="125">
        <v>4537</v>
      </c>
      <c r="P39" s="125">
        <v>14001</v>
      </c>
      <c r="Q39" s="125">
        <v>5678.5092000000004</v>
      </c>
      <c r="R39" s="125">
        <v>121333</v>
      </c>
      <c r="S39" s="126">
        <v>67.296322999279013</v>
      </c>
    </row>
    <row r="40" spans="1:19" x14ac:dyDescent="0.25">
      <c r="A40" s="123">
        <v>1</v>
      </c>
      <c r="B40" s="125" t="s">
        <v>982</v>
      </c>
      <c r="C40" s="127">
        <v>11135</v>
      </c>
      <c r="D40" s="125" t="s">
        <v>2023</v>
      </c>
      <c r="E40" s="125" t="s">
        <v>953</v>
      </c>
      <c r="F40" s="125" t="s">
        <v>958</v>
      </c>
      <c r="G40" s="125">
        <v>60</v>
      </c>
      <c r="H40" s="125">
        <v>1</v>
      </c>
      <c r="I40" s="125">
        <v>0</v>
      </c>
      <c r="J40" s="125">
        <v>0</v>
      </c>
      <c r="K40" s="125">
        <v>0</v>
      </c>
      <c r="L40" s="125">
        <v>1</v>
      </c>
      <c r="M40" s="125">
        <v>1</v>
      </c>
      <c r="N40" s="125">
        <v>0.72</v>
      </c>
      <c r="O40" s="125">
        <v>4481</v>
      </c>
      <c r="P40" s="125">
        <v>15352</v>
      </c>
      <c r="Q40" s="125">
        <v>3215.9</v>
      </c>
      <c r="R40" s="125">
        <v>171754</v>
      </c>
      <c r="S40" s="126">
        <v>70.100456621004568</v>
      </c>
    </row>
    <row r="41" spans="1:19" x14ac:dyDescent="0.25">
      <c r="A41" s="123">
        <v>1</v>
      </c>
      <c r="B41" s="125" t="s">
        <v>982</v>
      </c>
      <c r="C41" s="127">
        <v>11134</v>
      </c>
      <c r="D41" s="125" t="s">
        <v>2022</v>
      </c>
      <c r="E41" s="125" t="s">
        <v>953</v>
      </c>
      <c r="F41" s="125" t="s">
        <v>958</v>
      </c>
      <c r="G41" s="125">
        <v>60</v>
      </c>
      <c r="H41" s="125">
        <v>0</v>
      </c>
      <c r="I41" s="125">
        <v>0</v>
      </c>
      <c r="J41" s="125">
        <v>0</v>
      </c>
      <c r="K41" s="125">
        <v>0</v>
      </c>
      <c r="L41" s="125">
        <v>0</v>
      </c>
      <c r="M41" s="125">
        <v>1</v>
      </c>
      <c r="N41" s="125">
        <v>0.57999999999999996</v>
      </c>
      <c r="O41" s="125">
        <v>5060</v>
      </c>
      <c r="P41" s="125">
        <v>14789</v>
      </c>
      <c r="Q41" s="125">
        <v>2913.64</v>
      </c>
      <c r="R41" s="125">
        <v>92653</v>
      </c>
      <c r="S41" s="126">
        <v>67.529680365296798</v>
      </c>
    </row>
    <row r="42" spans="1:19" x14ac:dyDescent="0.25">
      <c r="A42" s="123">
        <v>1</v>
      </c>
      <c r="B42" s="125" t="s">
        <v>982</v>
      </c>
      <c r="C42" s="127">
        <v>11132</v>
      </c>
      <c r="D42" s="125" t="s">
        <v>2020</v>
      </c>
      <c r="E42" s="125" t="s">
        <v>953</v>
      </c>
      <c r="F42" s="125" t="s">
        <v>958</v>
      </c>
      <c r="G42" s="125">
        <v>77</v>
      </c>
      <c r="H42" s="125">
        <v>0</v>
      </c>
      <c r="I42" s="125">
        <v>0</v>
      </c>
      <c r="J42" s="125">
        <v>0</v>
      </c>
      <c r="K42" s="125">
        <v>0</v>
      </c>
      <c r="L42" s="125">
        <v>0</v>
      </c>
      <c r="M42" s="125">
        <v>1</v>
      </c>
      <c r="N42" s="125">
        <v>0.67</v>
      </c>
      <c r="O42" s="125">
        <v>4881</v>
      </c>
      <c r="P42" s="125">
        <v>13796</v>
      </c>
      <c r="Q42" s="125">
        <v>3248.11</v>
      </c>
      <c r="R42" s="125">
        <v>118121</v>
      </c>
      <c r="S42" s="126">
        <v>49.087351005159228</v>
      </c>
    </row>
    <row r="43" spans="1:19" ht="63" x14ac:dyDescent="0.25">
      <c r="A43" s="123">
        <v>1</v>
      </c>
      <c r="B43" s="125" t="s">
        <v>982</v>
      </c>
      <c r="C43" s="127">
        <v>23736</v>
      </c>
      <c r="D43" s="125" t="s">
        <v>2029</v>
      </c>
      <c r="E43" s="125" t="s">
        <v>953</v>
      </c>
      <c r="F43" s="125" t="s">
        <v>980</v>
      </c>
      <c r="G43" s="125">
        <v>10</v>
      </c>
      <c r="H43" s="125">
        <v>0</v>
      </c>
      <c r="I43" s="125">
        <v>0</v>
      </c>
      <c r="J43" s="125">
        <v>0</v>
      </c>
      <c r="K43" s="125">
        <v>0</v>
      </c>
      <c r="L43" s="125">
        <v>0</v>
      </c>
      <c r="M43" s="125">
        <v>0</v>
      </c>
      <c r="N43" s="125">
        <v>0.42709999999999998</v>
      </c>
      <c r="O43" s="125">
        <v>1151</v>
      </c>
      <c r="P43" s="125">
        <v>2865</v>
      </c>
      <c r="Q43" s="125">
        <v>491.59210000000002</v>
      </c>
      <c r="R43" s="125">
        <v>30203</v>
      </c>
      <c r="S43" s="126">
        <v>78.493150684931507</v>
      </c>
    </row>
    <row r="44" spans="1:19" x14ac:dyDescent="0.25">
      <c r="A44" s="123">
        <v>1</v>
      </c>
      <c r="B44" s="125" t="s">
        <v>1011</v>
      </c>
      <c r="C44" s="127">
        <v>10716</v>
      </c>
      <c r="D44" s="125" t="s">
        <v>2030</v>
      </c>
      <c r="E44" s="125" t="s">
        <v>986</v>
      </c>
      <c r="F44" s="125" t="s">
        <v>1013</v>
      </c>
      <c r="G44" s="125">
        <v>502</v>
      </c>
      <c r="H44" s="125">
        <v>24</v>
      </c>
      <c r="I44" s="125">
        <v>8</v>
      </c>
      <c r="J44" s="125">
        <v>0</v>
      </c>
      <c r="K44" s="125">
        <v>0</v>
      </c>
      <c r="L44" s="125">
        <v>32</v>
      </c>
      <c r="M44" s="125">
        <v>12</v>
      </c>
      <c r="N44" s="125">
        <v>1.4625999999999999</v>
      </c>
      <c r="O44" s="125">
        <v>37397</v>
      </c>
      <c r="P44" s="125">
        <v>169166</v>
      </c>
      <c r="Q44" s="125">
        <v>54696.852200000001</v>
      </c>
      <c r="R44" s="125">
        <v>455499</v>
      </c>
      <c r="S44" s="126">
        <v>92.324401026032859</v>
      </c>
    </row>
    <row r="45" spans="1:19" ht="42" x14ac:dyDescent="0.25">
      <c r="A45" s="123">
        <v>1</v>
      </c>
      <c r="B45" s="125" t="s">
        <v>1011</v>
      </c>
      <c r="C45" s="127">
        <v>11453</v>
      </c>
      <c r="D45" s="125" t="s">
        <v>2042</v>
      </c>
      <c r="E45" s="125" t="s">
        <v>953</v>
      </c>
      <c r="F45" s="125" t="s">
        <v>961</v>
      </c>
      <c r="G45" s="125">
        <v>125</v>
      </c>
      <c r="H45" s="125">
        <v>8</v>
      </c>
      <c r="I45" s="125">
        <v>0</v>
      </c>
      <c r="J45" s="125">
        <v>0</v>
      </c>
      <c r="K45" s="125">
        <v>0</v>
      </c>
      <c r="L45" s="125">
        <v>8</v>
      </c>
      <c r="M45" s="125">
        <v>4</v>
      </c>
      <c r="N45" s="125">
        <v>1.0405</v>
      </c>
      <c r="O45" s="125">
        <v>9481</v>
      </c>
      <c r="P45" s="125">
        <v>37784</v>
      </c>
      <c r="Q45" s="125">
        <v>9864.9804999999997</v>
      </c>
      <c r="R45" s="125">
        <v>206267</v>
      </c>
      <c r="S45" s="126">
        <v>82.814246575342466</v>
      </c>
    </row>
    <row r="46" spans="1:19" x14ac:dyDescent="0.25">
      <c r="A46" s="123">
        <v>1</v>
      </c>
      <c r="B46" s="125" t="s">
        <v>1011</v>
      </c>
      <c r="C46" s="127">
        <v>11625</v>
      </c>
      <c r="D46" s="125" t="s">
        <v>2043</v>
      </c>
      <c r="E46" s="125" t="s">
        <v>953</v>
      </c>
      <c r="F46" s="125" t="s">
        <v>958</v>
      </c>
      <c r="G46" s="125">
        <v>30</v>
      </c>
      <c r="H46" s="125">
        <v>0</v>
      </c>
      <c r="I46" s="125">
        <v>0</v>
      </c>
      <c r="J46" s="125">
        <v>0</v>
      </c>
      <c r="K46" s="125">
        <v>0</v>
      </c>
      <c r="L46" s="125">
        <v>0</v>
      </c>
      <c r="M46" s="125">
        <v>0</v>
      </c>
      <c r="N46" s="125">
        <v>0.55069999999999997</v>
      </c>
      <c r="O46" s="125">
        <v>1406</v>
      </c>
      <c r="P46" s="125">
        <v>4462</v>
      </c>
      <c r="Q46" s="125">
        <v>774.34500000000003</v>
      </c>
      <c r="R46" s="125">
        <v>28054</v>
      </c>
      <c r="S46" s="126">
        <v>40.748858447488587</v>
      </c>
    </row>
    <row r="47" spans="1:19" x14ac:dyDescent="0.25">
      <c r="A47" s="123">
        <v>1</v>
      </c>
      <c r="B47" s="125" t="s">
        <v>1011</v>
      </c>
      <c r="C47" s="127">
        <v>11179</v>
      </c>
      <c r="D47" s="125" t="s">
        <v>2037</v>
      </c>
      <c r="E47" s="125" t="s">
        <v>953</v>
      </c>
      <c r="F47" s="125" t="s">
        <v>958</v>
      </c>
      <c r="G47" s="125">
        <v>37</v>
      </c>
      <c r="H47" s="125">
        <v>0</v>
      </c>
      <c r="I47" s="125">
        <v>0</v>
      </c>
      <c r="J47" s="125">
        <v>0</v>
      </c>
      <c r="K47" s="125">
        <v>0</v>
      </c>
      <c r="L47" s="125">
        <v>0</v>
      </c>
      <c r="M47" s="125">
        <v>0</v>
      </c>
      <c r="N47" s="125">
        <v>0.76629999999999998</v>
      </c>
      <c r="O47" s="125">
        <v>2484</v>
      </c>
      <c r="P47" s="125">
        <v>7401</v>
      </c>
      <c r="Q47" s="125">
        <v>1903.4892</v>
      </c>
      <c r="R47" s="125">
        <v>80998</v>
      </c>
      <c r="S47" s="126">
        <v>54.801925212884115</v>
      </c>
    </row>
    <row r="48" spans="1:19" x14ac:dyDescent="0.25">
      <c r="A48" s="123">
        <v>1</v>
      </c>
      <c r="B48" s="125" t="s">
        <v>1011</v>
      </c>
      <c r="C48" s="127">
        <v>11176</v>
      </c>
      <c r="D48" s="125" t="s">
        <v>2034</v>
      </c>
      <c r="E48" s="125" t="s">
        <v>953</v>
      </c>
      <c r="F48" s="125" t="s">
        <v>958</v>
      </c>
      <c r="G48" s="125">
        <v>49</v>
      </c>
      <c r="H48" s="125">
        <v>0</v>
      </c>
      <c r="I48" s="125">
        <v>0</v>
      </c>
      <c r="J48" s="125">
        <v>0</v>
      </c>
      <c r="K48" s="125">
        <v>0</v>
      </c>
      <c r="L48" s="125">
        <v>0</v>
      </c>
      <c r="M48" s="125">
        <v>1</v>
      </c>
      <c r="N48" s="125">
        <v>0.64770000000000005</v>
      </c>
      <c r="O48" s="125">
        <v>4168</v>
      </c>
      <c r="P48" s="125">
        <v>12533</v>
      </c>
      <c r="Q48" s="125">
        <v>2699.6136000000001</v>
      </c>
      <c r="R48" s="125">
        <v>119243</v>
      </c>
      <c r="S48" s="126">
        <v>70.0754822476936</v>
      </c>
    </row>
    <row r="49" spans="1:19" x14ac:dyDescent="0.25">
      <c r="A49" s="123">
        <v>1</v>
      </c>
      <c r="B49" s="125" t="s">
        <v>1011</v>
      </c>
      <c r="C49" s="127">
        <v>11178</v>
      </c>
      <c r="D49" s="125" t="s">
        <v>2036</v>
      </c>
      <c r="E49" s="125" t="s">
        <v>953</v>
      </c>
      <c r="F49" s="125" t="s">
        <v>958</v>
      </c>
      <c r="G49" s="125">
        <v>30</v>
      </c>
      <c r="H49" s="125">
        <v>0</v>
      </c>
      <c r="I49" s="125">
        <v>0</v>
      </c>
      <c r="J49" s="125">
        <v>0</v>
      </c>
      <c r="K49" s="125">
        <v>0</v>
      </c>
      <c r="L49" s="125">
        <v>0</v>
      </c>
      <c r="M49" s="125">
        <v>0</v>
      </c>
      <c r="N49" s="125">
        <v>0.87370000000000003</v>
      </c>
      <c r="O49" s="125">
        <v>2417</v>
      </c>
      <c r="P49" s="125">
        <v>7511</v>
      </c>
      <c r="Q49" s="125">
        <v>2111.6423</v>
      </c>
      <c r="R49" s="125">
        <v>51786</v>
      </c>
      <c r="S49" s="126">
        <v>68.593607305936075</v>
      </c>
    </row>
    <row r="50" spans="1:19" x14ac:dyDescent="0.25">
      <c r="A50" s="123">
        <v>1</v>
      </c>
      <c r="B50" s="125" t="s">
        <v>1011</v>
      </c>
      <c r="C50" s="127">
        <v>11175</v>
      </c>
      <c r="D50" s="125" t="s">
        <v>2033</v>
      </c>
      <c r="E50" s="125" t="s">
        <v>953</v>
      </c>
      <c r="F50" s="125" t="s">
        <v>958</v>
      </c>
      <c r="G50" s="125">
        <v>40</v>
      </c>
      <c r="H50" s="125">
        <v>0</v>
      </c>
      <c r="I50" s="125">
        <v>0</v>
      </c>
      <c r="J50" s="125">
        <v>0</v>
      </c>
      <c r="K50" s="125">
        <v>0</v>
      </c>
      <c r="L50" s="125">
        <v>0</v>
      </c>
      <c r="M50" s="125">
        <v>0</v>
      </c>
      <c r="N50" s="125">
        <v>0.62</v>
      </c>
      <c r="O50" s="125">
        <v>3215</v>
      </c>
      <c r="P50" s="125">
        <v>9750</v>
      </c>
      <c r="Q50" s="125">
        <v>1978.79</v>
      </c>
      <c r="R50" s="125">
        <v>81914</v>
      </c>
      <c r="S50" s="126">
        <v>66.780821917808225</v>
      </c>
    </row>
    <row r="51" spans="1:19" x14ac:dyDescent="0.25">
      <c r="A51" s="123">
        <v>1</v>
      </c>
      <c r="B51" s="125" t="s">
        <v>1011</v>
      </c>
      <c r="C51" s="127">
        <v>11180</v>
      </c>
      <c r="D51" s="125" t="s">
        <v>2038</v>
      </c>
      <c r="E51" s="125" t="s">
        <v>953</v>
      </c>
      <c r="F51" s="125" t="s">
        <v>958</v>
      </c>
      <c r="G51" s="125">
        <v>30</v>
      </c>
      <c r="H51" s="125">
        <v>0</v>
      </c>
      <c r="I51" s="125">
        <v>0</v>
      </c>
      <c r="J51" s="125">
        <v>0</v>
      </c>
      <c r="K51" s="125">
        <v>0</v>
      </c>
      <c r="L51" s="125">
        <v>0</v>
      </c>
      <c r="M51" s="125">
        <v>0</v>
      </c>
      <c r="N51" s="125">
        <v>0.70809999999999995</v>
      </c>
      <c r="O51" s="125">
        <v>1358</v>
      </c>
      <c r="P51" s="125">
        <v>4418</v>
      </c>
      <c r="Q51" s="125">
        <v>961.6</v>
      </c>
      <c r="R51" s="125">
        <v>45098</v>
      </c>
      <c r="S51" s="126">
        <v>40.347031963470322</v>
      </c>
    </row>
    <row r="52" spans="1:19" x14ac:dyDescent="0.25">
      <c r="A52" s="123">
        <v>1</v>
      </c>
      <c r="B52" s="125" t="s">
        <v>1011</v>
      </c>
      <c r="C52" s="127">
        <v>11182</v>
      </c>
      <c r="D52" s="125" t="s">
        <v>2040</v>
      </c>
      <c r="E52" s="125" t="s">
        <v>953</v>
      </c>
      <c r="F52" s="125" t="s">
        <v>958</v>
      </c>
      <c r="G52" s="125">
        <v>20</v>
      </c>
      <c r="H52" s="125">
        <v>0</v>
      </c>
      <c r="I52" s="125">
        <v>0</v>
      </c>
      <c r="J52" s="125">
        <v>0</v>
      </c>
      <c r="K52" s="125">
        <v>0</v>
      </c>
      <c r="L52" s="125">
        <v>0</v>
      </c>
      <c r="M52" s="125">
        <v>0</v>
      </c>
      <c r="N52" s="125">
        <v>0.63360000000000005</v>
      </c>
      <c r="O52" s="125">
        <v>1572</v>
      </c>
      <c r="P52" s="125">
        <v>5291</v>
      </c>
      <c r="Q52" s="125">
        <v>996.74350000000004</v>
      </c>
      <c r="R52" s="125">
        <v>31530</v>
      </c>
      <c r="S52" s="126">
        <v>72.479452054794521</v>
      </c>
    </row>
    <row r="53" spans="1:19" x14ac:dyDescent="0.25">
      <c r="A53" s="123">
        <v>1</v>
      </c>
      <c r="B53" s="125" t="s">
        <v>1011</v>
      </c>
      <c r="C53" s="127">
        <v>11174</v>
      </c>
      <c r="D53" s="125" t="s">
        <v>2032</v>
      </c>
      <c r="E53" s="125" t="s">
        <v>953</v>
      </c>
      <c r="F53" s="125" t="s">
        <v>958</v>
      </c>
      <c r="G53" s="125">
        <v>30</v>
      </c>
      <c r="H53" s="125">
        <v>0</v>
      </c>
      <c r="I53" s="125">
        <v>0</v>
      </c>
      <c r="J53" s="125">
        <v>0</v>
      </c>
      <c r="K53" s="125">
        <v>0</v>
      </c>
      <c r="L53" s="125">
        <v>0</v>
      </c>
      <c r="M53" s="125">
        <v>0</v>
      </c>
      <c r="N53" s="125">
        <v>0.63819999999999999</v>
      </c>
      <c r="O53" s="125">
        <v>1396</v>
      </c>
      <c r="P53" s="125">
        <v>3541</v>
      </c>
      <c r="Q53" s="125">
        <v>890.93</v>
      </c>
      <c r="R53" s="125">
        <v>37873</v>
      </c>
      <c r="S53" s="126">
        <v>32.337899543378995</v>
      </c>
    </row>
    <row r="54" spans="1:19" x14ac:dyDescent="0.25">
      <c r="A54" s="123">
        <v>1</v>
      </c>
      <c r="B54" s="125" t="s">
        <v>1011</v>
      </c>
      <c r="C54" s="127">
        <v>11173</v>
      </c>
      <c r="D54" s="125" t="s">
        <v>2031</v>
      </c>
      <c r="E54" s="125" t="s">
        <v>953</v>
      </c>
      <c r="F54" s="125" t="s">
        <v>958</v>
      </c>
      <c r="G54" s="125">
        <v>30</v>
      </c>
      <c r="H54" s="125">
        <v>0</v>
      </c>
      <c r="I54" s="125">
        <v>0</v>
      </c>
      <c r="J54" s="125">
        <v>0</v>
      </c>
      <c r="K54" s="125">
        <v>0</v>
      </c>
      <c r="L54" s="125">
        <v>0</v>
      </c>
      <c r="M54" s="125">
        <v>1</v>
      </c>
      <c r="N54" s="125">
        <v>0.7</v>
      </c>
      <c r="O54" s="125">
        <v>1884</v>
      </c>
      <c r="P54" s="125">
        <v>5953</v>
      </c>
      <c r="Q54" s="125">
        <v>1327.83</v>
      </c>
      <c r="R54" s="125">
        <v>44941</v>
      </c>
      <c r="S54" s="126">
        <v>54.365296803652967</v>
      </c>
    </row>
    <row r="55" spans="1:19" x14ac:dyDescent="0.25">
      <c r="A55" s="123">
        <v>1</v>
      </c>
      <c r="B55" s="125" t="s">
        <v>1011</v>
      </c>
      <c r="C55" s="127">
        <v>11177</v>
      </c>
      <c r="D55" s="125" t="s">
        <v>2035</v>
      </c>
      <c r="E55" s="125" t="s">
        <v>953</v>
      </c>
      <c r="F55" s="125" t="s">
        <v>958</v>
      </c>
      <c r="G55" s="125">
        <v>84</v>
      </c>
      <c r="H55" s="125">
        <v>0</v>
      </c>
      <c r="I55" s="125">
        <v>0</v>
      </c>
      <c r="J55" s="125">
        <v>0</v>
      </c>
      <c r="K55" s="125">
        <v>0</v>
      </c>
      <c r="L55" s="125">
        <v>0</v>
      </c>
      <c r="M55" s="125">
        <v>1</v>
      </c>
      <c r="N55" s="125">
        <v>0.66</v>
      </c>
      <c r="O55" s="125">
        <v>6664</v>
      </c>
      <c r="P55" s="125">
        <v>21158</v>
      </c>
      <c r="Q55" s="125">
        <v>4363.66</v>
      </c>
      <c r="R55" s="125">
        <v>120441</v>
      </c>
      <c r="S55" s="126">
        <v>69.00848010437052</v>
      </c>
    </row>
    <row r="56" spans="1:19" x14ac:dyDescent="0.25">
      <c r="A56" s="123">
        <v>1</v>
      </c>
      <c r="B56" s="125" t="s">
        <v>1011</v>
      </c>
      <c r="C56" s="127">
        <v>11183</v>
      </c>
      <c r="D56" s="125" t="s">
        <v>2041</v>
      </c>
      <c r="E56" s="125" t="s">
        <v>953</v>
      </c>
      <c r="F56" s="125" t="s">
        <v>958</v>
      </c>
      <c r="G56" s="125">
        <v>30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0.59589999999999999</v>
      </c>
      <c r="O56" s="125">
        <v>1141</v>
      </c>
      <c r="P56" s="125">
        <v>3086</v>
      </c>
      <c r="Q56" s="125">
        <v>681.06290000000001</v>
      </c>
      <c r="R56" s="125">
        <v>27725</v>
      </c>
      <c r="S56" s="126">
        <v>28.182648401826484</v>
      </c>
    </row>
    <row r="57" spans="1:19" x14ac:dyDescent="0.25">
      <c r="A57" s="123">
        <v>1</v>
      </c>
      <c r="B57" s="125" t="s">
        <v>1011</v>
      </c>
      <c r="C57" s="127">
        <v>11181</v>
      </c>
      <c r="D57" s="125" t="s">
        <v>2039</v>
      </c>
      <c r="E57" s="125" t="s">
        <v>953</v>
      </c>
      <c r="F57" s="125" t="s">
        <v>958</v>
      </c>
      <c r="G57" s="125">
        <v>30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1</v>
      </c>
      <c r="N57" s="125">
        <v>0.73960000000000004</v>
      </c>
      <c r="O57" s="125">
        <v>1577</v>
      </c>
      <c r="P57" s="125">
        <v>4815</v>
      </c>
      <c r="Q57" s="125">
        <v>1166.3492000000001</v>
      </c>
      <c r="R57" s="125">
        <v>53718</v>
      </c>
      <c r="S57" s="126">
        <v>43.972602739726028</v>
      </c>
    </row>
    <row r="58" spans="1:19" x14ac:dyDescent="0.25">
      <c r="A58" s="123">
        <v>1</v>
      </c>
      <c r="B58" s="125" t="s">
        <v>1011</v>
      </c>
      <c r="C58" s="127">
        <v>25017</v>
      </c>
      <c r="D58" s="125" t="s">
        <v>2044</v>
      </c>
      <c r="E58" s="125" t="s">
        <v>953</v>
      </c>
      <c r="F58" s="125" t="s">
        <v>980</v>
      </c>
      <c r="G58" s="125">
        <v>0</v>
      </c>
      <c r="H58" s="125">
        <v>0</v>
      </c>
      <c r="I58" s="125">
        <v>0</v>
      </c>
      <c r="J58" s="125">
        <v>0</v>
      </c>
      <c r="K58" s="125">
        <v>0</v>
      </c>
      <c r="L58" s="125">
        <v>0</v>
      </c>
      <c r="M58" s="125">
        <v>0</v>
      </c>
      <c r="N58" s="125">
        <v>0</v>
      </c>
      <c r="O58" s="125">
        <v>0</v>
      </c>
      <c r="P58" s="125">
        <v>0</v>
      </c>
      <c r="Q58" s="125">
        <v>0</v>
      </c>
      <c r="R58" s="125">
        <v>36626</v>
      </c>
      <c r="S58" s="128"/>
    </row>
    <row r="59" spans="1:19" x14ac:dyDescent="0.25">
      <c r="A59" s="123">
        <v>1</v>
      </c>
      <c r="B59" s="125" t="s">
        <v>1030</v>
      </c>
      <c r="C59" s="127">
        <v>10717</v>
      </c>
      <c r="D59" s="125" t="s">
        <v>2045</v>
      </c>
      <c r="E59" s="125" t="s">
        <v>986</v>
      </c>
      <c r="F59" s="125" t="s">
        <v>1013</v>
      </c>
      <c r="G59" s="125">
        <v>400</v>
      </c>
      <c r="H59" s="125">
        <v>22</v>
      </c>
      <c r="I59" s="125">
        <v>6</v>
      </c>
      <c r="J59" s="125">
        <v>0</v>
      </c>
      <c r="K59" s="125">
        <v>0</v>
      </c>
      <c r="L59" s="125">
        <v>28</v>
      </c>
      <c r="M59" s="125">
        <v>10</v>
      </c>
      <c r="N59" s="125">
        <v>1.3352999999999999</v>
      </c>
      <c r="O59" s="125">
        <v>26647</v>
      </c>
      <c r="P59" s="125">
        <v>126606</v>
      </c>
      <c r="Q59" s="125">
        <v>35582</v>
      </c>
      <c r="R59" s="125">
        <v>466826</v>
      </c>
      <c r="S59" s="126">
        <v>86.716438356164389</v>
      </c>
    </row>
    <row r="60" spans="1:19" x14ac:dyDescent="0.25">
      <c r="A60" s="123">
        <v>1</v>
      </c>
      <c r="B60" s="125" t="s">
        <v>1030</v>
      </c>
      <c r="C60" s="127">
        <v>10718</v>
      </c>
      <c r="D60" s="125" t="s">
        <v>2046</v>
      </c>
      <c r="E60" s="125" t="s">
        <v>986</v>
      </c>
      <c r="F60" s="125" t="s">
        <v>987</v>
      </c>
      <c r="G60" s="125">
        <v>231</v>
      </c>
      <c r="H60" s="125">
        <v>10</v>
      </c>
      <c r="I60" s="125">
        <v>0</v>
      </c>
      <c r="J60" s="125">
        <v>0</v>
      </c>
      <c r="K60" s="125">
        <v>0</v>
      </c>
      <c r="L60" s="125">
        <v>10</v>
      </c>
      <c r="M60" s="125">
        <v>8</v>
      </c>
      <c r="N60" s="125">
        <v>1.218</v>
      </c>
      <c r="O60" s="125">
        <v>17036</v>
      </c>
      <c r="P60" s="125">
        <v>72989</v>
      </c>
      <c r="Q60" s="125">
        <v>20750</v>
      </c>
      <c r="R60" s="125">
        <v>359208</v>
      </c>
      <c r="S60" s="126">
        <v>86.5670402656704</v>
      </c>
    </row>
    <row r="61" spans="1:19" x14ac:dyDescent="0.25">
      <c r="A61" s="123">
        <v>1</v>
      </c>
      <c r="B61" s="125" t="s">
        <v>1030</v>
      </c>
      <c r="C61" s="127">
        <v>11184</v>
      </c>
      <c r="D61" s="125" t="s">
        <v>2047</v>
      </c>
      <c r="E61" s="125" t="s">
        <v>953</v>
      </c>
      <c r="F61" s="125" t="s">
        <v>958</v>
      </c>
      <c r="G61" s="125">
        <v>59</v>
      </c>
      <c r="H61" s="125">
        <v>0</v>
      </c>
      <c r="I61" s="125">
        <v>0</v>
      </c>
      <c r="J61" s="125">
        <v>0</v>
      </c>
      <c r="K61" s="125">
        <v>0</v>
      </c>
      <c r="L61" s="125">
        <v>0</v>
      </c>
      <c r="M61" s="125">
        <v>0</v>
      </c>
      <c r="N61" s="125">
        <v>0.61370000000000002</v>
      </c>
      <c r="O61" s="125">
        <v>3094</v>
      </c>
      <c r="P61" s="125">
        <v>9807</v>
      </c>
      <c r="Q61" s="125">
        <v>2095.6918999999998</v>
      </c>
      <c r="R61" s="125">
        <v>129250</v>
      </c>
      <c r="S61" s="126">
        <v>45.539818899465985</v>
      </c>
    </row>
    <row r="62" spans="1:19" x14ac:dyDescent="0.25">
      <c r="A62" s="123">
        <v>1</v>
      </c>
      <c r="B62" s="125" t="s">
        <v>1030</v>
      </c>
      <c r="C62" s="127">
        <v>11185</v>
      </c>
      <c r="D62" s="125" t="s">
        <v>2048</v>
      </c>
      <c r="E62" s="125" t="s">
        <v>953</v>
      </c>
      <c r="F62" s="125" t="s">
        <v>958</v>
      </c>
      <c r="G62" s="125">
        <v>30</v>
      </c>
      <c r="H62" s="125">
        <v>0</v>
      </c>
      <c r="I62" s="125">
        <v>0</v>
      </c>
      <c r="J62" s="125">
        <v>0</v>
      </c>
      <c r="K62" s="125">
        <v>0</v>
      </c>
      <c r="L62" s="125">
        <v>0</v>
      </c>
      <c r="M62" s="125">
        <v>0</v>
      </c>
      <c r="N62" s="125">
        <v>0.58799999999999997</v>
      </c>
      <c r="O62" s="125">
        <v>2115</v>
      </c>
      <c r="P62" s="125">
        <v>5826</v>
      </c>
      <c r="Q62" s="125">
        <v>1230</v>
      </c>
      <c r="R62" s="125">
        <v>69984</v>
      </c>
      <c r="S62" s="126">
        <v>53.205479452054796</v>
      </c>
    </row>
    <row r="63" spans="1:19" x14ac:dyDescent="0.25">
      <c r="A63" s="123">
        <v>1</v>
      </c>
      <c r="B63" s="125" t="s">
        <v>1030</v>
      </c>
      <c r="C63" s="127">
        <v>11186</v>
      </c>
      <c r="D63" s="125" t="s">
        <v>2049</v>
      </c>
      <c r="E63" s="125" t="s">
        <v>953</v>
      </c>
      <c r="F63" s="125" t="s">
        <v>958</v>
      </c>
      <c r="G63" s="125">
        <v>96</v>
      </c>
      <c r="H63" s="125">
        <v>0</v>
      </c>
      <c r="I63" s="125">
        <v>0</v>
      </c>
      <c r="J63" s="125">
        <v>0</v>
      </c>
      <c r="K63" s="125">
        <v>0</v>
      </c>
      <c r="L63" s="125">
        <v>0</v>
      </c>
      <c r="M63" s="125">
        <v>1</v>
      </c>
      <c r="N63" s="125">
        <v>0.61499999999999999</v>
      </c>
      <c r="O63" s="125">
        <v>6067</v>
      </c>
      <c r="P63" s="125">
        <v>24617</v>
      </c>
      <c r="Q63" s="125">
        <v>3731.12</v>
      </c>
      <c r="R63" s="125">
        <v>149618</v>
      </c>
      <c r="S63" s="126">
        <v>70.253995433789953</v>
      </c>
    </row>
    <row r="64" spans="1:19" x14ac:dyDescent="0.25">
      <c r="A64" s="123">
        <v>1</v>
      </c>
      <c r="B64" s="125" t="s">
        <v>1030</v>
      </c>
      <c r="C64" s="127">
        <v>11187</v>
      </c>
      <c r="D64" s="125" t="s">
        <v>2050</v>
      </c>
      <c r="E64" s="125" t="s">
        <v>953</v>
      </c>
      <c r="F64" s="125" t="s">
        <v>958</v>
      </c>
      <c r="G64" s="125">
        <v>42</v>
      </c>
      <c r="H64" s="125">
        <v>0</v>
      </c>
      <c r="I64" s="125">
        <v>0</v>
      </c>
      <c r="J64" s="125">
        <v>0</v>
      </c>
      <c r="K64" s="125">
        <v>0</v>
      </c>
      <c r="L64" s="125">
        <v>0</v>
      </c>
      <c r="M64" s="125">
        <v>0</v>
      </c>
      <c r="N64" s="125">
        <v>0.68</v>
      </c>
      <c r="O64" s="125">
        <v>3870</v>
      </c>
      <c r="P64" s="125">
        <v>11251</v>
      </c>
      <c r="Q64" s="125">
        <v>2631.7692000000002</v>
      </c>
      <c r="R64" s="125">
        <v>139381</v>
      </c>
      <c r="S64" s="126">
        <v>73.392041748206125</v>
      </c>
    </row>
    <row r="65" spans="1:19" x14ac:dyDescent="0.25">
      <c r="A65" s="123">
        <v>1</v>
      </c>
      <c r="B65" s="125" t="s">
        <v>1030</v>
      </c>
      <c r="C65" s="127">
        <v>11188</v>
      </c>
      <c r="D65" s="125" t="s">
        <v>2051</v>
      </c>
      <c r="E65" s="125" t="s">
        <v>953</v>
      </c>
      <c r="F65" s="125" t="s">
        <v>958</v>
      </c>
      <c r="G65" s="125">
        <v>34</v>
      </c>
      <c r="H65" s="125">
        <v>0</v>
      </c>
      <c r="I65" s="125">
        <v>0</v>
      </c>
      <c r="J65" s="125">
        <v>0</v>
      </c>
      <c r="K65" s="125">
        <v>0</v>
      </c>
      <c r="L65" s="125">
        <v>0</v>
      </c>
      <c r="M65" s="125">
        <v>0</v>
      </c>
      <c r="N65" s="125">
        <v>0.68379999999999996</v>
      </c>
      <c r="O65" s="125">
        <v>1673</v>
      </c>
      <c r="P65" s="125">
        <v>5630</v>
      </c>
      <c r="Q65" s="125">
        <v>1144</v>
      </c>
      <c r="R65" s="125">
        <v>85398</v>
      </c>
      <c r="S65" s="126">
        <v>45.366639806607573</v>
      </c>
    </row>
    <row r="66" spans="1:19" x14ac:dyDescent="0.25">
      <c r="A66" s="123">
        <v>1</v>
      </c>
      <c r="B66" s="125" t="s">
        <v>1030</v>
      </c>
      <c r="C66" s="127">
        <v>40745</v>
      </c>
      <c r="D66" s="125" t="s">
        <v>2053</v>
      </c>
      <c r="E66" s="125" t="s">
        <v>953</v>
      </c>
      <c r="F66" s="125" t="s">
        <v>980</v>
      </c>
      <c r="G66" s="125">
        <v>0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  <c r="P66" s="125">
        <v>0</v>
      </c>
      <c r="Q66" s="125">
        <v>0</v>
      </c>
      <c r="R66" s="125">
        <v>6779</v>
      </c>
    </row>
    <row r="67" spans="1:19" x14ac:dyDescent="0.25">
      <c r="A67" s="123">
        <v>1</v>
      </c>
      <c r="B67" s="125" t="s">
        <v>1030</v>
      </c>
      <c r="C67" s="127">
        <v>40744</v>
      </c>
      <c r="D67" s="125" t="s">
        <v>2052</v>
      </c>
      <c r="E67" s="125" t="s">
        <v>953</v>
      </c>
      <c r="F67" s="125" t="s">
        <v>980</v>
      </c>
      <c r="G67" s="125">
        <v>0</v>
      </c>
      <c r="H67" s="125">
        <v>0</v>
      </c>
      <c r="I67" s="125">
        <v>0</v>
      </c>
      <c r="J67" s="125">
        <v>0</v>
      </c>
      <c r="K67" s="125">
        <v>0</v>
      </c>
      <c r="L67" s="125">
        <v>0</v>
      </c>
      <c r="M67" s="125">
        <v>0</v>
      </c>
      <c r="N67" s="125">
        <v>0</v>
      </c>
      <c r="O67" s="125">
        <v>0</v>
      </c>
      <c r="P67" s="125">
        <v>0</v>
      </c>
      <c r="Q67" s="125">
        <v>0</v>
      </c>
      <c r="R67" s="125">
        <v>11271</v>
      </c>
    </row>
    <row r="68" spans="1:19" x14ac:dyDescent="0.25">
      <c r="A68" s="123">
        <v>1</v>
      </c>
      <c r="B68" s="125" t="s">
        <v>1041</v>
      </c>
      <c r="C68" s="127">
        <v>10715</v>
      </c>
      <c r="D68" s="125" t="s">
        <v>2054</v>
      </c>
      <c r="E68" s="125" t="s">
        <v>986</v>
      </c>
      <c r="F68" s="125" t="s">
        <v>1013</v>
      </c>
      <c r="G68" s="125">
        <v>500</v>
      </c>
      <c r="H68" s="125">
        <v>18</v>
      </c>
      <c r="I68" s="125">
        <v>6</v>
      </c>
      <c r="J68" s="125">
        <v>2</v>
      </c>
      <c r="K68" s="125">
        <v>0</v>
      </c>
      <c r="L68" s="125">
        <v>26</v>
      </c>
      <c r="M68" s="125">
        <v>8</v>
      </c>
      <c r="N68" s="125">
        <v>1.4</v>
      </c>
      <c r="O68" s="125">
        <v>36369</v>
      </c>
      <c r="P68" s="125">
        <v>170589</v>
      </c>
      <c r="Q68" s="125">
        <v>50987</v>
      </c>
      <c r="R68" s="125">
        <v>529307</v>
      </c>
      <c r="S68" s="126">
        <v>93.473424657534252</v>
      </c>
    </row>
    <row r="69" spans="1:19" ht="42" x14ac:dyDescent="0.25">
      <c r="A69" s="123">
        <v>1</v>
      </c>
      <c r="B69" s="125" t="s">
        <v>1041</v>
      </c>
      <c r="C69" s="127">
        <v>11452</v>
      </c>
      <c r="D69" s="125" t="s">
        <v>2061</v>
      </c>
      <c r="E69" s="125" t="s">
        <v>953</v>
      </c>
      <c r="F69" s="125" t="s">
        <v>954</v>
      </c>
      <c r="G69" s="125">
        <v>34</v>
      </c>
      <c r="H69" s="125">
        <v>0</v>
      </c>
      <c r="I69" s="125">
        <v>0</v>
      </c>
      <c r="J69" s="125">
        <v>0</v>
      </c>
      <c r="K69" s="125">
        <v>0</v>
      </c>
      <c r="L69" s="125">
        <v>0</v>
      </c>
      <c r="M69" s="125">
        <v>1</v>
      </c>
      <c r="N69" s="125">
        <v>0.59140000000000004</v>
      </c>
      <c r="O69" s="125">
        <v>3306</v>
      </c>
      <c r="P69" s="125">
        <v>9824</v>
      </c>
      <c r="Q69" s="125">
        <v>1964</v>
      </c>
      <c r="R69" s="125">
        <v>110140</v>
      </c>
      <c r="S69" s="126">
        <v>79.161966156325548</v>
      </c>
    </row>
    <row r="70" spans="1:19" x14ac:dyDescent="0.25">
      <c r="A70" s="123">
        <v>1</v>
      </c>
      <c r="B70" s="125" t="s">
        <v>1041</v>
      </c>
      <c r="C70" s="127">
        <v>11166</v>
      </c>
      <c r="D70" s="125" t="s">
        <v>2055</v>
      </c>
      <c r="E70" s="125" t="s">
        <v>953</v>
      </c>
      <c r="F70" s="125" t="s">
        <v>958</v>
      </c>
      <c r="G70" s="125">
        <v>54</v>
      </c>
      <c r="H70" s="125">
        <v>0</v>
      </c>
      <c r="I70" s="125">
        <v>0</v>
      </c>
      <c r="J70" s="125">
        <v>0</v>
      </c>
      <c r="K70" s="125">
        <v>0</v>
      </c>
      <c r="L70" s="125">
        <v>0</v>
      </c>
      <c r="M70" s="125">
        <v>1</v>
      </c>
      <c r="N70" s="125">
        <v>0.69</v>
      </c>
      <c r="O70" s="125">
        <v>4923</v>
      </c>
      <c r="P70" s="125">
        <v>12672</v>
      </c>
      <c r="Q70" s="125">
        <v>3378</v>
      </c>
      <c r="R70" s="125">
        <v>112331</v>
      </c>
      <c r="S70" s="126">
        <v>64.292237442922371</v>
      </c>
    </row>
    <row r="71" spans="1:19" x14ac:dyDescent="0.25">
      <c r="A71" s="123">
        <v>1</v>
      </c>
      <c r="B71" s="125" t="s">
        <v>1041</v>
      </c>
      <c r="C71" s="127">
        <v>11167</v>
      </c>
      <c r="D71" s="125" t="s">
        <v>2056</v>
      </c>
      <c r="E71" s="125" t="s">
        <v>953</v>
      </c>
      <c r="F71" s="125" t="s">
        <v>958</v>
      </c>
      <c r="G71" s="125">
        <v>44</v>
      </c>
      <c r="H71" s="125">
        <v>0</v>
      </c>
      <c r="I71" s="125">
        <v>0</v>
      </c>
      <c r="J71" s="125">
        <v>0</v>
      </c>
      <c r="K71" s="125">
        <v>0</v>
      </c>
      <c r="L71" s="125">
        <v>0</v>
      </c>
      <c r="M71" s="125">
        <v>1</v>
      </c>
      <c r="N71" s="125">
        <v>0.66</v>
      </c>
      <c r="O71" s="125">
        <v>4462</v>
      </c>
      <c r="P71" s="125">
        <v>11327</v>
      </c>
      <c r="Q71" s="125">
        <v>2959</v>
      </c>
      <c r="R71" s="125">
        <v>110544</v>
      </c>
      <c r="S71" s="126">
        <v>70.529265255292657</v>
      </c>
    </row>
    <row r="72" spans="1:19" x14ac:dyDescent="0.25">
      <c r="A72" s="123">
        <v>1</v>
      </c>
      <c r="B72" s="125" t="s">
        <v>1041</v>
      </c>
      <c r="C72" s="127">
        <v>11171</v>
      </c>
      <c r="D72" s="125" t="s">
        <v>2059</v>
      </c>
      <c r="E72" s="125" t="s">
        <v>953</v>
      </c>
      <c r="F72" s="125" t="s">
        <v>958</v>
      </c>
      <c r="G72" s="125">
        <v>30</v>
      </c>
      <c r="H72" s="125">
        <v>0</v>
      </c>
      <c r="I72" s="125">
        <v>0</v>
      </c>
      <c r="J72" s="125">
        <v>0</v>
      </c>
      <c r="K72" s="125">
        <v>0</v>
      </c>
      <c r="L72" s="125">
        <v>0</v>
      </c>
      <c r="M72" s="125">
        <v>1</v>
      </c>
      <c r="N72" s="125">
        <v>0.53</v>
      </c>
      <c r="O72" s="125">
        <v>3994</v>
      </c>
      <c r="P72" s="125">
        <v>9353</v>
      </c>
      <c r="Q72" s="125">
        <v>2095</v>
      </c>
      <c r="R72" s="125">
        <v>112050</v>
      </c>
      <c r="S72" s="126">
        <v>85.415525114155244</v>
      </c>
    </row>
    <row r="73" spans="1:19" x14ac:dyDescent="0.25">
      <c r="A73" s="123">
        <v>1</v>
      </c>
      <c r="B73" s="125" t="s">
        <v>1041</v>
      </c>
      <c r="C73" s="127">
        <v>11170</v>
      </c>
      <c r="D73" s="125" t="s">
        <v>2058</v>
      </c>
      <c r="E73" s="125" t="s">
        <v>953</v>
      </c>
      <c r="F73" s="125" t="s">
        <v>958</v>
      </c>
      <c r="G73" s="125">
        <v>35</v>
      </c>
      <c r="H73" s="125">
        <v>0</v>
      </c>
      <c r="I73" s="125">
        <v>0</v>
      </c>
      <c r="J73" s="125">
        <v>0</v>
      </c>
      <c r="K73" s="125">
        <v>0</v>
      </c>
      <c r="L73" s="125">
        <v>0</v>
      </c>
      <c r="M73" s="125">
        <v>1</v>
      </c>
      <c r="N73" s="125">
        <v>0.56000000000000005</v>
      </c>
      <c r="O73" s="125">
        <v>3049</v>
      </c>
      <c r="P73" s="125">
        <v>7440</v>
      </c>
      <c r="Q73" s="125">
        <v>1714</v>
      </c>
      <c r="R73" s="125">
        <v>107851</v>
      </c>
      <c r="S73" s="126">
        <v>58.238747553816047</v>
      </c>
    </row>
    <row r="74" spans="1:19" x14ac:dyDescent="0.25">
      <c r="A74" s="123">
        <v>1</v>
      </c>
      <c r="B74" s="125" t="s">
        <v>1041</v>
      </c>
      <c r="C74" s="127">
        <v>11169</v>
      </c>
      <c r="D74" s="125" t="s">
        <v>2057</v>
      </c>
      <c r="E74" s="125" t="s">
        <v>953</v>
      </c>
      <c r="F74" s="125" t="s">
        <v>958</v>
      </c>
      <c r="G74" s="125">
        <v>43</v>
      </c>
      <c r="H74" s="125">
        <v>0</v>
      </c>
      <c r="I74" s="125">
        <v>0</v>
      </c>
      <c r="J74" s="125">
        <v>0</v>
      </c>
      <c r="K74" s="125">
        <v>0</v>
      </c>
      <c r="L74" s="125">
        <v>0</v>
      </c>
      <c r="M74" s="125">
        <v>1</v>
      </c>
      <c r="N74" s="125">
        <v>0.73</v>
      </c>
      <c r="O74" s="125">
        <v>3318</v>
      </c>
      <c r="P74" s="125">
        <v>10194</v>
      </c>
      <c r="Q74" s="125">
        <v>2431</v>
      </c>
      <c r="R74" s="125">
        <v>132364</v>
      </c>
      <c r="S74" s="126">
        <v>64.950621216948079</v>
      </c>
    </row>
    <row r="75" spans="1:19" x14ac:dyDescent="0.25">
      <c r="A75" s="123">
        <v>1</v>
      </c>
      <c r="B75" s="125" t="s">
        <v>1041</v>
      </c>
      <c r="C75" s="127">
        <v>11172</v>
      </c>
      <c r="D75" s="125" t="s">
        <v>2060</v>
      </c>
      <c r="E75" s="125" t="s">
        <v>953</v>
      </c>
      <c r="F75" s="125" t="s">
        <v>958</v>
      </c>
      <c r="G75" s="125">
        <v>34</v>
      </c>
      <c r="H75" s="125">
        <v>0</v>
      </c>
      <c r="I75" s="125">
        <v>0</v>
      </c>
      <c r="J75" s="125">
        <v>0</v>
      </c>
      <c r="K75" s="125">
        <v>0</v>
      </c>
      <c r="L75" s="125">
        <v>0</v>
      </c>
      <c r="M75" s="125">
        <v>1</v>
      </c>
      <c r="N75" s="125">
        <v>0.45</v>
      </c>
      <c r="O75" s="125">
        <v>2567</v>
      </c>
      <c r="P75" s="125">
        <v>5131</v>
      </c>
      <c r="Q75" s="125">
        <v>1159</v>
      </c>
      <c r="R75" s="125">
        <v>80717</v>
      </c>
      <c r="S75" s="126">
        <v>41.345688960515716</v>
      </c>
    </row>
    <row r="76" spans="1:19" x14ac:dyDescent="0.25">
      <c r="A76" s="123">
        <v>1</v>
      </c>
      <c r="B76" s="125" t="s">
        <v>1050</v>
      </c>
      <c r="C76" s="127">
        <v>10719</v>
      </c>
      <c r="D76" s="125" t="s">
        <v>2062</v>
      </c>
      <c r="E76" s="125" t="s">
        <v>986</v>
      </c>
      <c r="F76" s="125" t="s">
        <v>1013</v>
      </c>
      <c r="G76" s="125">
        <v>150</v>
      </c>
      <c r="H76" s="125">
        <v>5</v>
      </c>
      <c r="I76" s="125">
        <v>8</v>
      </c>
      <c r="J76" s="125">
        <v>0</v>
      </c>
      <c r="K76" s="125">
        <v>0</v>
      </c>
      <c r="L76" s="125">
        <v>13</v>
      </c>
      <c r="M76" s="125">
        <v>6</v>
      </c>
      <c r="N76" s="125">
        <v>1.1920999999999999</v>
      </c>
      <c r="O76" s="125">
        <v>9693</v>
      </c>
      <c r="P76" s="125">
        <v>45555</v>
      </c>
      <c r="Q76" s="125">
        <v>11555.03</v>
      </c>
      <c r="R76" s="125">
        <v>173057</v>
      </c>
      <c r="S76" s="126">
        <v>83.205479452054789</v>
      </c>
    </row>
    <row r="77" spans="1:19" x14ac:dyDescent="0.25">
      <c r="A77" s="123">
        <v>1</v>
      </c>
      <c r="B77" s="125" t="s">
        <v>1050</v>
      </c>
      <c r="C77" s="127">
        <v>11205</v>
      </c>
      <c r="D77" s="125" t="s">
        <v>2065</v>
      </c>
      <c r="E77" s="125" t="s">
        <v>953</v>
      </c>
      <c r="F77" s="125" t="s">
        <v>961</v>
      </c>
      <c r="G77" s="125">
        <v>114</v>
      </c>
      <c r="H77" s="125">
        <v>4</v>
      </c>
      <c r="I77" s="125">
        <v>4</v>
      </c>
      <c r="J77" s="125">
        <v>0</v>
      </c>
      <c r="K77" s="125">
        <v>0</v>
      </c>
      <c r="L77" s="125">
        <v>8</v>
      </c>
      <c r="M77" s="125">
        <v>1</v>
      </c>
      <c r="N77" s="125">
        <v>0.87370000000000003</v>
      </c>
      <c r="O77" s="125">
        <v>7580</v>
      </c>
      <c r="P77" s="125">
        <v>26847</v>
      </c>
      <c r="Q77" s="125">
        <v>6622.75</v>
      </c>
      <c r="R77" s="125">
        <v>144421</v>
      </c>
      <c r="S77" s="126">
        <v>64.520547945205479</v>
      </c>
    </row>
    <row r="78" spans="1:19" x14ac:dyDescent="0.25">
      <c r="A78" s="123">
        <v>1</v>
      </c>
      <c r="B78" s="125" t="s">
        <v>1050</v>
      </c>
      <c r="C78" s="127">
        <v>11204</v>
      </c>
      <c r="D78" s="125" t="s">
        <v>2064</v>
      </c>
      <c r="E78" s="125" t="s">
        <v>953</v>
      </c>
      <c r="F78" s="125" t="s">
        <v>954</v>
      </c>
      <c r="G78" s="125">
        <v>60</v>
      </c>
      <c r="H78" s="125">
        <v>2</v>
      </c>
      <c r="I78" s="125">
        <v>0</v>
      </c>
      <c r="J78" s="125">
        <v>0</v>
      </c>
      <c r="K78" s="125">
        <v>0</v>
      </c>
      <c r="L78" s="125">
        <v>2</v>
      </c>
      <c r="M78" s="125">
        <v>2</v>
      </c>
      <c r="N78" s="125">
        <v>0.6109</v>
      </c>
      <c r="O78" s="125">
        <v>3798</v>
      </c>
      <c r="P78" s="125">
        <v>12197</v>
      </c>
      <c r="Q78" s="125">
        <v>2320.04</v>
      </c>
      <c r="R78" s="125">
        <v>110093</v>
      </c>
      <c r="S78" s="126">
        <v>55.694063926940636</v>
      </c>
    </row>
    <row r="79" spans="1:19" x14ac:dyDescent="0.25">
      <c r="A79" s="123">
        <v>1</v>
      </c>
      <c r="B79" s="125" t="s">
        <v>1050</v>
      </c>
      <c r="C79" s="127">
        <v>11203</v>
      </c>
      <c r="D79" s="125" t="s">
        <v>2063</v>
      </c>
      <c r="E79" s="125" t="s">
        <v>953</v>
      </c>
      <c r="F79" s="125" t="s">
        <v>958</v>
      </c>
      <c r="G79" s="125">
        <v>34</v>
      </c>
      <c r="H79" s="125">
        <v>0</v>
      </c>
      <c r="I79" s="125">
        <v>0</v>
      </c>
      <c r="J79" s="125">
        <v>0</v>
      </c>
      <c r="K79" s="125">
        <v>0</v>
      </c>
      <c r="L79" s="125">
        <v>0</v>
      </c>
      <c r="M79" s="125">
        <v>1</v>
      </c>
      <c r="N79" s="125">
        <v>0.56299999999999994</v>
      </c>
      <c r="O79" s="125">
        <v>3831</v>
      </c>
      <c r="P79" s="125">
        <v>11780</v>
      </c>
      <c r="Q79" s="125">
        <v>2156.8530000000001</v>
      </c>
      <c r="R79" s="125">
        <v>64255</v>
      </c>
      <c r="S79" s="126">
        <v>94.923448831587436</v>
      </c>
    </row>
    <row r="80" spans="1:19" x14ac:dyDescent="0.25">
      <c r="A80" s="123">
        <v>1</v>
      </c>
      <c r="B80" s="125" t="s">
        <v>1050</v>
      </c>
      <c r="C80" s="127">
        <v>11208</v>
      </c>
      <c r="D80" s="125" t="s">
        <v>2068</v>
      </c>
      <c r="E80" s="125" t="s">
        <v>953</v>
      </c>
      <c r="F80" s="125" t="s">
        <v>958</v>
      </c>
      <c r="G80" s="125">
        <v>34</v>
      </c>
      <c r="H80" s="125">
        <v>0</v>
      </c>
      <c r="I80" s="125">
        <v>0</v>
      </c>
      <c r="J80" s="125">
        <v>0</v>
      </c>
      <c r="K80" s="125">
        <v>0</v>
      </c>
      <c r="L80" s="125">
        <v>0</v>
      </c>
      <c r="M80" s="125">
        <v>1</v>
      </c>
      <c r="N80" s="125">
        <v>0.53790000000000004</v>
      </c>
      <c r="O80" s="125">
        <v>1977</v>
      </c>
      <c r="P80" s="125">
        <v>6726</v>
      </c>
      <c r="Q80" s="125">
        <v>1063.4283</v>
      </c>
      <c r="R80" s="125">
        <v>56325</v>
      </c>
      <c r="S80" s="126">
        <v>54.198227236099918</v>
      </c>
    </row>
    <row r="81" spans="1:19" x14ac:dyDescent="0.25">
      <c r="A81" s="123">
        <v>1</v>
      </c>
      <c r="B81" s="125" t="s">
        <v>1050</v>
      </c>
      <c r="C81" s="127">
        <v>11206</v>
      </c>
      <c r="D81" s="125" t="s">
        <v>2066</v>
      </c>
      <c r="E81" s="125" t="s">
        <v>953</v>
      </c>
      <c r="F81" s="125" t="s">
        <v>958</v>
      </c>
      <c r="G81" s="125">
        <v>30</v>
      </c>
      <c r="H81" s="125">
        <v>0</v>
      </c>
      <c r="I81" s="125">
        <v>0</v>
      </c>
      <c r="J81" s="125">
        <v>0</v>
      </c>
      <c r="K81" s="125">
        <v>0</v>
      </c>
      <c r="L81" s="125">
        <v>0</v>
      </c>
      <c r="M81" s="125">
        <v>1</v>
      </c>
      <c r="N81" s="125">
        <v>0.54510000000000003</v>
      </c>
      <c r="O81" s="125">
        <v>2685</v>
      </c>
      <c r="P81" s="125">
        <v>7693</v>
      </c>
      <c r="Q81" s="125">
        <v>1463.5934999999999</v>
      </c>
      <c r="R81" s="125">
        <v>70893</v>
      </c>
      <c r="S81" s="126">
        <v>70.25570776255708</v>
      </c>
    </row>
    <row r="82" spans="1:19" x14ac:dyDescent="0.25">
      <c r="A82" s="123">
        <v>1</v>
      </c>
      <c r="B82" s="125" t="s">
        <v>1050</v>
      </c>
      <c r="C82" s="127">
        <v>11207</v>
      </c>
      <c r="D82" s="125" t="s">
        <v>2067</v>
      </c>
      <c r="E82" s="125" t="s">
        <v>953</v>
      </c>
      <c r="F82" s="125" t="s">
        <v>958</v>
      </c>
      <c r="G82" s="125">
        <v>32</v>
      </c>
      <c r="H82" s="125">
        <v>0</v>
      </c>
      <c r="I82" s="125">
        <v>0</v>
      </c>
      <c r="J82" s="125">
        <v>0</v>
      </c>
      <c r="K82" s="125">
        <v>0</v>
      </c>
      <c r="L82" s="125">
        <v>0</v>
      </c>
      <c r="M82" s="125">
        <v>1</v>
      </c>
      <c r="N82" s="125">
        <v>0.54859999999999998</v>
      </c>
      <c r="O82" s="125">
        <v>1675</v>
      </c>
      <c r="P82" s="125">
        <v>5723</v>
      </c>
      <c r="Q82" s="125">
        <v>918.82</v>
      </c>
      <c r="R82" s="125">
        <v>45490</v>
      </c>
      <c r="S82" s="126">
        <v>48.998287671232873</v>
      </c>
    </row>
    <row r="83" spans="1:19" x14ac:dyDescent="0.25">
      <c r="A83" s="123">
        <v>1</v>
      </c>
      <c r="B83" s="125" t="s">
        <v>1059</v>
      </c>
      <c r="C83" s="127">
        <v>10672</v>
      </c>
      <c r="D83" s="125" t="s">
        <v>2069</v>
      </c>
      <c r="E83" s="125" t="s">
        <v>949</v>
      </c>
      <c r="F83" s="125" t="s">
        <v>950</v>
      </c>
      <c r="G83" s="125">
        <v>755</v>
      </c>
      <c r="H83" s="125">
        <v>52</v>
      </c>
      <c r="I83" s="125">
        <v>12</v>
      </c>
      <c r="J83" s="125">
        <v>10</v>
      </c>
      <c r="K83" s="125">
        <v>0</v>
      </c>
      <c r="L83" s="125">
        <v>74</v>
      </c>
      <c r="M83" s="125">
        <v>26</v>
      </c>
      <c r="N83" s="125">
        <v>2.1962999999999999</v>
      </c>
      <c r="O83" s="125">
        <v>54752</v>
      </c>
      <c r="P83" s="125">
        <v>255700</v>
      </c>
      <c r="Q83" s="125">
        <v>120251.81759999999</v>
      </c>
      <c r="R83" s="125">
        <v>991379</v>
      </c>
      <c r="S83" s="126">
        <v>92.787807311984039</v>
      </c>
    </row>
    <row r="84" spans="1:19" x14ac:dyDescent="0.25">
      <c r="A84" s="123">
        <v>1</v>
      </c>
      <c r="B84" s="125" t="s">
        <v>1059</v>
      </c>
      <c r="C84" s="127">
        <v>11147</v>
      </c>
      <c r="D84" s="125" t="s">
        <v>2071</v>
      </c>
      <c r="E84" s="125" t="s">
        <v>953</v>
      </c>
      <c r="F84" s="125" t="s">
        <v>961</v>
      </c>
      <c r="G84" s="125">
        <v>120</v>
      </c>
      <c r="H84" s="125">
        <v>8</v>
      </c>
      <c r="I84" s="125">
        <v>0</v>
      </c>
      <c r="J84" s="125">
        <v>0</v>
      </c>
      <c r="K84" s="125">
        <v>0</v>
      </c>
      <c r="L84" s="125">
        <v>8</v>
      </c>
      <c r="M84" s="125">
        <v>2</v>
      </c>
      <c r="N84" s="125">
        <v>0.91710000000000003</v>
      </c>
      <c r="O84" s="125">
        <v>9075</v>
      </c>
      <c r="P84" s="125">
        <v>33835</v>
      </c>
      <c r="Q84" s="125">
        <v>8323.18</v>
      </c>
      <c r="R84" s="125">
        <v>180580</v>
      </c>
      <c r="S84" s="126">
        <v>77.248858447488587</v>
      </c>
    </row>
    <row r="85" spans="1:19" x14ac:dyDescent="0.25">
      <c r="A85" s="123">
        <v>1</v>
      </c>
      <c r="B85" s="125" t="s">
        <v>1059</v>
      </c>
      <c r="C85" s="127">
        <v>11152</v>
      </c>
      <c r="D85" s="125" t="s">
        <v>2076</v>
      </c>
      <c r="E85" s="125" t="s">
        <v>953</v>
      </c>
      <c r="F85" s="125" t="s">
        <v>961</v>
      </c>
      <c r="G85" s="125">
        <v>60</v>
      </c>
      <c r="H85" s="125">
        <v>0</v>
      </c>
      <c r="I85" s="125">
        <v>0</v>
      </c>
      <c r="J85" s="125">
        <v>0</v>
      </c>
      <c r="K85" s="125">
        <v>0</v>
      </c>
      <c r="L85" s="125">
        <v>0</v>
      </c>
      <c r="M85" s="125">
        <v>1</v>
      </c>
      <c r="N85" s="125">
        <v>0.78010000000000002</v>
      </c>
      <c r="O85" s="125">
        <v>5275</v>
      </c>
      <c r="P85" s="125">
        <v>16288</v>
      </c>
      <c r="Q85" s="125">
        <v>4115.0275000000001</v>
      </c>
      <c r="R85" s="125">
        <v>159783</v>
      </c>
      <c r="S85" s="126">
        <v>74.374429223744286</v>
      </c>
    </row>
    <row r="86" spans="1:19" x14ac:dyDescent="0.25">
      <c r="A86" s="123">
        <v>1</v>
      </c>
      <c r="B86" s="125" t="s">
        <v>1059</v>
      </c>
      <c r="C86" s="127">
        <v>11149</v>
      </c>
      <c r="D86" s="125" t="s">
        <v>2073</v>
      </c>
      <c r="E86" s="125" t="s">
        <v>953</v>
      </c>
      <c r="F86" s="125" t="s">
        <v>958</v>
      </c>
      <c r="G86" s="125">
        <v>29</v>
      </c>
      <c r="H86" s="125">
        <v>0</v>
      </c>
      <c r="I86" s="125">
        <v>0</v>
      </c>
      <c r="J86" s="125">
        <v>0</v>
      </c>
      <c r="K86" s="125">
        <v>0</v>
      </c>
      <c r="L86" s="125">
        <v>0</v>
      </c>
      <c r="M86" s="125">
        <v>1</v>
      </c>
      <c r="N86" s="125">
        <v>0.63990000000000002</v>
      </c>
      <c r="O86" s="125">
        <v>3993</v>
      </c>
      <c r="P86" s="125">
        <v>10628</v>
      </c>
      <c r="Q86" s="125">
        <v>2555.12</v>
      </c>
      <c r="R86" s="125">
        <v>136707</v>
      </c>
      <c r="S86" s="126">
        <v>100.40623523854511</v>
      </c>
    </row>
    <row r="87" spans="1:19" x14ac:dyDescent="0.25">
      <c r="A87" s="123">
        <v>1</v>
      </c>
      <c r="B87" s="125" t="s">
        <v>1059</v>
      </c>
      <c r="C87" s="127">
        <v>11150</v>
      </c>
      <c r="D87" s="125" t="s">
        <v>2074</v>
      </c>
      <c r="E87" s="125" t="s">
        <v>953</v>
      </c>
      <c r="F87" s="125" t="s">
        <v>958</v>
      </c>
      <c r="G87" s="125">
        <v>27</v>
      </c>
      <c r="H87" s="125">
        <v>0</v>
      </c>
      <c r="I87" s="125">
        <v>0</v>
      </c>
      <c r="J87" s="125">
        <v>0</v>
      </c>
      <c r="K87" s="125">
        <v>0</v>
      </c>
      <c r="L87" s="125">
        <v>0</v>
      </c>
      <c r="M87" s="125">
        <v>1</v>
      </c>
      <c r="N87" s="125">
        <v>0.6956</v>
      </c>
      <c r="O87" s="125">
        <v>3079</v>
      </c>
      <c r="P87" s="125">
        <v>7905</v>
      </c>
      <c r="Q87" s="125">
        <v>2141.44</v>
      </c>
      <c r="R87" s="125">
        <v>117996</v>
      </c>
      <c r="S87" s="126">
        <v>80.213089802130895</v>
      </c>
    </row>
    <row r="88" spans="1:19" x14ac:dyDescent="0.25">
      <c r="A88" s="123">
        <v>1</v>
      </c>
      <c r="B88" s="125" t="s">
        <v>1059</v>
      </c>
      <c r="C88" s="127">
        <v>11157</v>
      </c>
      <c r="D88" s="125" t="s">
        <v>2081</v>
      </c>
      <c r="E88" s="125" t="s">
        <v>953</v>
      </c>
      <c r="F88" s="125" t="s">
        <v>958</v>
      </c>
      <c r="G88" s="125">
        <v>33</v>
      </c>
      <c r="H88" s="125">
        <v>0</v>
      </c>
      <c r="I88" s="125">
        <v>0</v>
      </c>
      <c r="J88" s="125">
        <v>0</v>
      </c>
      <c r="K88" s="125">
        <v>0</v>
      </c>
      <c r="L88" s="125">
        <v>0</v>
      </c>
      <c r="M88" s="125">
        <v>1</v>
      </c>
      <c r="N88" s="125">
        <v>0.68620000000000003</v>
      </c>
      <c r="O88" s="125">
        <v>2830</v>
      </c>
      <c r="P88" s="125">
        <v>8335</v>
      </c>
      <c r="Q88" s="125">
        <v>1942.14</v>
      </c>
      <c r="R88" s="125">
        <v>78249</v>
      </c>
      <c r="S88" s="126">
        <v>69.198837691988373</v>
      </c>
    </row>
    <row r="89" spans="1:19" x14ac:dyDescent="0.25">
      <c r="A89" s="123">
        <v>1</v>
      </c>
      <c r="B89" s="125" t="s">
        <v>1059</v>
      </c>
      <c r="C89" s="127">
        <v>11154</v>
      </c>
      <c r="D89" s="125" t="s">
        <v>2078</v>
      </c>
      <c r="E89" s="125" t="s">
        <v>953</v>
      </c>
      <c r="F89" s="125" t="s">
        <v>958</v>
      </c>
      <c r="G89" s="125">
        <v>30</v>
      </c>
      <c r="H89" s="125">
        <v>0</v>
      </c>
      <c r="I89" s="125">
        <v>0</v>
      </c>
      <c r="J89" s="125">
        <v>0</v>
      </c>
      <c r="K89" s="125">
        <v>0</v>
      </c>
      <c r="L89" s="125">
        <v>0</v>
      </c>
      <c r="M89" s="125">
        <v>1</v>
      </c>
      <c r="N89" s="125">
        <v>0.69940000000000002</v>
      </c>
      <c r="O89" s="125">
        <v>2691</v>
      </c>
      <c r="P89" s="125">
        <v>6775</v>
      </c>
      <c r="Q89" s="125">
        <v>1882.09</v>
      </c>
      <c r="R89" s="125">
        <v>113130</v>
      </c>
      <c r="S89" s="126">
        <v>61.87214611872146</v>
      </c>
    </row>
    <row r="90" spans="1:19" x14ac:dyDescent="0.25">
      <c r="A90" s="123">
        <v>1</v>
      </c>
      <c r="B90" s="125" t="s">
        <v>1059</v>
      </c>
      <c r="C90" s="127">
        <v>11153</v>
      </c>
      <c r="D90" s="125" t="s">
        <v>2077</v>
      </c>
      <c r="E90" s="125" t="s">
        <v>953</v>
      </c>
      <c r="F90" s="125" t="s">
        <v>958</v>
      </c>
      <c r="G90" s="125">
        <v>9</v>
      </c>
      <c r="H90" s="125">
        <v>0</v>
      </c>
      <c r="I90" s="125">
        <v>0</v>
      </c>
      <c r="J90" s="125">
        <v>0</v>
      </c>
      <c r="K90" s="125">
        <v>0</v>
      </c>
      <c r="L90" s="125">
        <v>0</v>
      </c>
      <c r="M90" s="125">
        <v>0</v>
      </c>
      <c r="N90" s="125">
        <v>0.66969999999999996</v>
      </c>
      <c r="O90" s="125">
        <v>1329</v>
      </c>
      <c r="P90" s="125">
        <v>4404</v>
      </c>
      <c r="Q90" s="125">
        <v>890.03</v>
      </c>
      <c r="R90" s="125">
        <v>52133</v>
      </c>
      <c r="S90" s="126">
        <v>134.06392694063928</v>
      </c>
    </row>
    <row r="91" spans="1:19" x14ac:dyDescent="0.25">
      <c r="A91" s="123">
        <v>1</v>
      </c>
      <c r="B91" s="125" t="s">
        <v>1059</v>
      </c>
      <c r="C91" s="127">
        <v>11146</v>
      </c>
      <c r="D91" s="125" t="s">
        <v>2070</v>
      </c>
      <c r="E91" s="125" t="s">
        <v>953</v>
      </c>
      <c r="F91" s="125" t="s">
        <v>958</v>
      </c>
      <c r="G91" s="125">
        <v>30</v>
      </c>
      <c r="H91" s="125">
        <v>0</v>
      </c>
      <c r="I91" s="125">
        <v>0</v>
      </c>
      <c r="J91" s="125">
        <v>0</v>
      </c>
      <c r="K91" s="125">
        <v>0</v>
      </c>
      <c r="L91" s="125">
        <v>0</v>
      </c>
      <c r="M91" s="125">
        <v>1</v>
      </c>
      <c r="N91" s="125">
        <v>0.62680000000000002</v>
      </c>
      <c r="O91" s="125">
        <v>3064</v>
      </c>
      <c r="P91" s="125">
        <v>7244</v>
      </c>
      <c r="Q91" s="125">
        <v>1920.52</v>
      </c>
      <c r="R91" s="125">
        <v>127613</v>
      </c>
      <c r="S91" s="126">
        <v>66.155251141552512</v>
      </c>
    </row>
    <row r="92" spans="1:19" x14ac:dyDescent="0.25">
      <c r="A92" s="123">
        <v>1</v>
      </c>
      <c r="B92" s="125" t="s">
        <v>1059</v>
      </c>
      <c r="C92" s="127">
        <v>11151</v>
      </c>
      <c r="D92" s="125" t="s">
        <v>2075</v>
      </c>
      <c r="E92" s="125" t="s">
        <v>953</v>
      </c>
      <c r="F92" s="125" t="s">
        <v>958</v>
      </c>
      <c r="G92" s="125">
        <v>32</v>
      </c>
      <c r="H92" s="125">
        <v>0</v>
      </c>
      <c r="I92" s="125">
        <v>0</v>
      </c>
      <c r="J92" s="125">
        <v>0</v>
      </c>
      <c r="K92" s="125">
        <v>0</v>
      </c>
      <c r="L92" s="125">
        <v>0</v>
      </c>
      <c r="M92" s="125">
        <v>1</v>
      </c>
      <c r="N92" s="125">
        <v>0.6159</v>
      </c>
      <c r="O92" s="125">
        <v>3963</v>
      </c>
      <c r="P92" s="125">
        <v>11664</v>
      </c>
      <c r="Q92" s="125">
        <v>2440.81</v>
      </c>
      <c r="R92" s="125">
        <v>120707</v>
      </c>
      <c r="S92" s="126">
        <v>99.863013698630141</v>
      </c>
    </row>
    <row r="93" spans="1:19" x14ac:dyDescent="0.25">
      <c r="A93" s="123">
        <v>1</v>
      </c>
      <c r="B93" s="125" t="s">
        <v>1059</v>
      </c>
      <c r="C93" s="127">
        <v>11155</v>
      </c>
      <c r="D93" s="125" t="s">
        <v>2079</v>
      </c>
      <c r="E93" s="125" t="s">
        <v>953</v>
      </c>
      <c r="F93" s="125" t="s">
        <v>958</v>
      </c>
      <c r="G93" s="125">
        <v>30</v>
      </c>
      <c r="H93" s="125">
        <v>0</v>
      </c>
      <c r="I93" s="125">
        <v>0</v>
      </c>
      <c r="J93" s="125">
        <v>0</v>
      </c>
      <c r="K93" s="125">
        <v>0</v>
      </c>
      <c r="L93" s="125">
        <v>0</v>
      </c>
      <c r="M93" s="125">
        <v>1</v>
      </c>
      <c r="N93" s="125">
        <v>0.74309999999999998</v>
      </c>
      <c r="O93" s="125">
        <v>2892</v>
      </c>
      <c r="P93" s="125">
        <v>7720</v>
      </c>
      <c r="Q93" s="125">
        <v>2149.1651999999999</v>
      </c>
      <c r="R93" s="125">
        <v>80830</v>
      </c>
      <c r="S93" s="126">
        <v>70.502283105022826</v>
      </c>
    </row>
    <row r="94" spans="1:19" x14ac:dyDescent="0.25">
      <c r="A94" s="123">
        <v>1</v>
      </c>
      <c r="B94" s="125" t="s">
        <v>1059</v>
      </c>
      <c r="C94" s="127">
        <v>11148</v>
      </c>
      <c r="D94" s="125" t="s">
        <v>2072</v>
      </c>
      <c r="E94" s="125" t="s">
        <v>953</v>
      </c>
      <c r="F94" s="125" t="s">
        <v>958</v>
      </c>
      <c r="G94" s="125">
        <v>30</v>
      </c>
      <c r="H94" s="125">
        <v>0</v>
      </c>
      <c r="I94" s="125">
        <v>0</v>
      </c>
      <c r="J94" s="125">
        <v>0</v>
      </c>
      <c r="K94" s="125">
        <v>0</v>
      </c>
      <c r="L94" s="125">
        <v>0</v>
      </c>
      <c r="M94" s="125">
        <v>1</v>
      </c>
      <c r="N94" s="125">
        <v>0.69359999999999999</v>
      </c>
      <c r="O94" s="125">
        <v>3000</v>
      </c>
      <c r="P94" s="125">
        <v>8570</v>
      </c>
      <c r="Q94" s="125">
        <v>2080.81</v>
      </c>
      <c r="R94" s="125">
        <v>94309</v>
      </c>
      <c r="S94" s="126">
        <v>78.264840182648399</v>
      </c>
    </row>
    <row r="95" spans="1:19" x14ac:dyDescent="0.25">
      <c r="A95" s="123">
        <v>1</v>
      </c>
      <c r="B95" s="125" t="s">
        <v>1059</v>
      </c>
      <c r="C95" s="127">
        <v>11156</v>
      </c>
      <c r="D95" s="125" t="s">
        <v>2080</v>
      </c>
      <c r="E95" s="125" t="s">
        <v>953</v>
      </c>
      <c r="F95" s="125" t="s">
        <v>958</v>
      </c>
      <c r="G95" s="125">
        <v>30</v>
      </c>
      <c r="H95" s="125">
        <v>0</v>
      </c>
      <c r="I95" s="125">
        <v>0</v>
      </c>
      <c r="J95" s="125">
        <v>0</v>
      </c>
      <c r="K95" s="125">
        <v>0</v>
      </c>
      <c r="L95" s="125">
        <v>0</v>
      </c>
      <c r="M95" s="125">
        <v>1</v>
      </c>
      <c r="N95" s="125">
        <v>0.70440000000000003</v>
      </c>
      <c r="O95" s="125">
        <v>2773</v>
      </c>
      <c r="P95" s="125">
        <v>6868</v>
      </c>
      <c r="Q95" s="125">
        <v>1953.4</v>
      </c>
      <c r="R95" s="125">
        <v>132126</v>
      </c>
      <c r="S95" s="126">
        <v>62.721461187214615</v>
      </c>
    </row>
    <row r="96" spans="1:19" x14ac:dyDescent="0.25">
      <c r="A96" s="123">
        <v>1</v>
      </c>
      <c r="B96" s="125" t="s">
        <v>1073</v>
      </c>
      <c r="C96" s="127">
        <v>10714</v>
      </c>
      <c r="D96" s="125" t="s">
        <v>2082</v>
      </c>
      <c r="E96" s="125" t="s">
        <v>986</v>
      </c>
      <c r="F96" s="125" t="s">
        <v>1013</v>
      </c>
      <c r="G96" s="125">
        <v>411</v>
      </c>
      <c r="H96" s="125">
        <v>34</v>
      </c>
      <c r="I96" s="125">
        <v>6</v>
      </c>
      <c r="J96" s="125">
        <v>0</v>
      </c>
      <c r="K96" s="125">
        <v>4</v>
      </c>
      <c r="L96" s="125">
        <v>44</v>
      </c>
      <c r="M96" s="125">
        <v>11</v>
      </c>
      <c r="N96" s="125">
        <v>1.3668</v>
      </c>
      <c r="O96" s="125">
        <v>32317</v>
      </c>
      <c r="P96" s="125">
        <v>141071</v>
      </c>
      <c r="Q96" s="125">
        <v>44170.875599999999</v>
      </c>
      <c r="R96" s="125">
        <v>495911</v>
      </c>
      <c r="S96" s="126">
        <v>94.037929540379295</v>
      </c>
    </row>
    <row r="97" spans="1:19" x14ac:dyDescent="0.25">
      <c r="A97" s="123">
        <v>1</v>
      </c>
      <c r="B97" s="125" t="s">
        <v>1073</v>
      </c>
      <c r="C97" s="127">
        <v>11142</v>
      </c>
      <c r="D97" s="125" t="s">
        <v>2085</v>
      </c>
      <c r="E97" s="125" t="s">
        <v>953</v>
      </c>
      <c r="F97" s="125" t="s">
        <v>954</v>
      </c>
      <c r="G97" s="125">
        <v>60</v>
      </c>
      <c r="H97" s="125">
        <v>0</v>
      </c>
      <c r="I97" s="125">
        <v>0</v>
      </c>
      <c r="J97" s="125">
        <v>0</v>
      </c>
      <c r="K97" s="125">
        <v>0</v>
      </c>
      <c r="L97" s="125">
        <v>0</v>
      </c>
      <c r="M97" s="125">
        <v>0</v>
      </c>
      <c r="N97" s="125">
        <v>0.57389999999999997</v>
      </c>
      <c r="O97" s="125">
        <v>4750</v>
      </c>
      <c r="P97" s="125">
        <v>13123</v>
      </c>
      <c r="Q97" s="125">
        <v>2726.0250000000001</v>
      </c>
      <c r="R97" s="125">
        <v>204154</v>
      </c>
      <c r="S97" s="126">
        <v>59.922374429223744</v>
      </c>
    </row>
    <row r="98" spans="1:19" x14ac:dyDescent="0.25">
      <c r="A98" s="123">
        <v>1</v>
      </c>
      <c r="B98" s="125" t="s">
        <v>1073</v>
      </c>
      <c r="C98" s="127">
        <v>11143</v>
      </c>
      <c r="D98" s="125" t="s">
        <v>2086</v>
      </c>
      <c r="E98" s="125" t="s">
        <v>953</v>
      </c>
      <c r="F98" s="125" t="s">
        <v>958</v>
      </c>
      <c r="G98" s="125">
        <v>30</v>
      </c>
      <c r="H98" s="125">
        <v>0</v>
      </c>
      <c r="I98" s="125">
        <v>0</v>
      </c>
      <c r="J98" s="125">
        <v>0</v>
      </c>
      <c r="K98" s="125">
        <v>0</v>
      </c>
      <c r="L98" s="125">
        <v>0</v>
      </c>
      <c r="M98" s="125">
        <v>0</v>
      </c>
      <c r="N98" s="125">
        <v>0.61609999999999998</v>
      </c>
      <c r="O98" s="125">
        <v>1996</v>
      </c>
      <c r="P98" s="125">
        <v>4763</v>
      </c>
      <c r="Q98" s="125">
        <v>1129.74</v>
      </c>
      <c r="R98" s="125">
        <v>77488</v>
      </c>
      <c r="S98" s="126">
        <v>43.497716894977167</v>
      </c>
    </row>
    <row r="99" spans="1:19" x14ac:dyDescent="0.25">
      <c r="A99" s="123">
        <v>1</v>
      </c>
      <c r="B99" s="125" t="s">
        <v>1073</v>
      </c>
      <c r="C99" s="127">
        <v>11145</v>
      </c>
      <c r="D99" s="125" t="s">
        <v>2088</v>
      </c>
      <c r="E99" s="125" t="s">
        <v>953</v>
      </c>
      <c r="F99" s="125" t="s">
        <v>958</v>
      </c>
      <c r="G99" s="125">
        <v>30</v>
      </c>
      <c r="H99" s="125">
        <v>0</v>
      </c>
      <c r="I99" s="125">
        <v>0</v>
      </c>
      <c r="J99" s="125">
        <v>0</v>
      </c>
      <c r="K99" s="125">
        <v>0</v>
      </c>
      <c r="L99" s="125">
        <v>0</v>
      </c>
      <c r="M99" s="125">
        <v>0</v>
      </c>
      <c r="N99" s="125">
        <v>0.55889999999999995</v>
      </c>
      <c r="O99" s="125">
        <v>1786</v>
      </c>
      <c r="P99" s="125">
        <v>4408</v>
      </c>
      <c r="Q99" s="125">
        <v>998.2</v>
      </c>
      <c r="R99" s="125">
        <v>92301</v>
      </c>
      <c r="S99" s="126">
        <v>40.25570776255708</v>
      </c>
    </row>
    <row r="100" spans="1:19" x14ac:dyDescent="0.25">
      <c r="A100" s="123">
        <v>1</v>
      </c>
      <c r="B100" s="125" t="s">
        <v>1073</v>
      </c>
      <c r="C100" s="127">
        <v>11141</v>
      </c>
      <c r="D100" s="125" t="s">
        <v>2084</v>
      </c>
      <c r="E100" s="125" t="s">
        <v>953</v>
      </c>
      <c r="F100" s="125" t="s">
        <v>958</v>
      </c>
      <c r="G100" s="125">
        <v>30</v>
      </c>
      <c r="H100" s="125">
        <v>0</v>
      </c>
      <c r="I100" s="125">
        <v>0</v>
      </c>
      <c r="J100" s="125">
        <v>0</v>
      </c>
      <c r="K100" s="125">
        <v>0</v>
      </c>
      <c r="L100" s="125">
        <v>0</v>
      </c>
      <c r="M100" s="125">
        <v>0</v>
      </c>
      <c r="N100" s="125">
        <v>0.65180000000000005</v>
      </c>
      <c r="O100" s="125">
        <v>3298</v>
      </c>
      <c r="P100" s="125">
        <v>8446</v>
      </c>
      <c r="Q100" s="125">
        <v>2149.6363999999999</v>
      </c>
      <c r="R100" s="125">
        <v>124057</v>
      </c>
      <c r="S100" s="126">
        <v>77.132420091324207</v>
      </c>
    </row>
    <row r="101" spans="1:19" x14ac:dyDescent="0.25">
      <c r="A101" s="123">
        <v>1</v>
      </c>
      <c r="B101" s="125" t="s">
        <v>1073</v>
      </c>
      <c r="C101" s="127">
        <v>11144</v>
      </c>
      <c r="D101" s="125" t="s">
        <v>2087</v>
      </c>
      <c r="E101" s="125" t="s">
        <v>953</v>
      </c>
      <c r="F101" s="125" t="s">
        <v>958</v>
      </c>
      <c r="G101" s="125">
        <v>75</v>
      </c>
      <c r="H101" s="125">
        <v>0</v>
      </c>
      <c r="I101" s="125">
        <v>0</v>
      </c>
      <c r="J101" s="125">
        <v>0</v>
      </c>
      <c r="K101" s="125">
        <v>0</v>
      </c>
      <c r="L101" s="125">
        <v>0</v>
      </c>
      <c r="M101" s="125">
        <v>0</v>
      </c>
      <c r="N101" s="125">
        <v>0.73670000000000002</v>
      </c>
      <c r="O101" s="125">
        <v>5254</v>
      </c>
      <c r="P101" s="125">
        <v>15595</v>
      </c>
      <c r="Q101" s="125">
        <v>3870.6217999999999</v>
      </c>
      <c r="R101" s="125">
        <v>151651</v>
      </c>
      <c r="S101" s="126">
        <v>56.968036529680369</v>
      </c>
    </row>
    <row r="102" spans="1:19" x14ac:dyDescent="0.25">
      <c r="A102" s="123">
        <v>1</v>
      </c>
      <c r="B102" s="125" t="s">
        <v>1073</v>
      </c>
      <c r="C102" s="127">
        <v>11140</v>
      </c>
      <c r="D102" s="125" t="s">
        <v>2083</v>
      </c>
      <c r="E102" s="125" t="s">
        <v>953</v>
      </c>
      <c r="F102" s="125" t="s">
        <v>958</v>
      </c>
      <c r="G102" s="125">
        <v>31</v>
      </c>
      <c r="H102" s="125">
        <v>0</v>
      </c>
      <c r="I102" s="125">
        <v>0</v>
      </c>
      <c r="J102" s="125">
        <v>0</v>
      </c>
      <c r="K102" s="125">
        <v>0</v>
      </c>
      <c r="L102" s="125">
        <v>0</v>
      </c>
      <c r="M102" s="125">
        <v>0</v>
      </c>
      <c r="N102" s="125">
        <v>0.6865</v>
      </c>
      <c r="O102" s="125">
        <v>2536</v>
      </c>
      <c r="P102" s="125">
        <v>5385</v>
      </c>
      <c r="Q102" s="125">
        <v>1740.9639999999999</v>
      </c>
      <c r="R102" s="125">
        <v>93775</v>
      </c>
      <c r="S102" s="126">
        <v>47.591692443658857</v>
      </c>
    </row>
    <row r="103" spans="1:19" x14ac:dyDescent="0.25">
      <c r="A103" s="123">
        <v>1</v>
      </c>
      <c r="B103" s="125" t="s">
        <v>1073</v>
      </c>
      <c r="C103" s="127">
        <v>24956</v>
      </c>
      <c r="D103" s="125" t="s">
        <v>2089</v>
      </c>
      <c r="E103" s="125" t="s">
        <v>953</v>
      </c>
      <c r="F103" s="125" t="s">
        <v>980</v>
      </c>
      <c r="G103" s="125">
        <v>10</v>
      </c>
      <c r="H103" s="125">
        <v>0</v>
      </c>
      <c r="I103" s="125">
        <v>0</v>
      </c>
      <c r="J103" s="125">
        <v>0</v>
      </c>
      <c r="K103" s="125">
        <v>0</v>
      </c>
      <c r="L103" s="125">
        <v>0</v>
      </c>
      <c r="M103" s="125">
        <v>0</v>
      </c>
      <c r="N103" s="125">
        <v>0</v>
      </c>
      <c r="O103" s="125">
        <v>0</v>
      </c>
      <c r="P103" s="125">
        <v>0</v>
      </c>
      <c r="Q103" s="125">
        <v>0</v>
      </c>
      <c r="R103" s="125">
        <v>66225</v>
      </c>
      <c r="S103" s="126">
        <v>0</v>
      </c>
    </row>
    <row r="104" spans="1:19" x14ac:dyDescent="0.25">
      <c r="A104" s="123">
        <v>2</v>
      </c>
      <c r="B104" s="125" t="s">
        <v>1082</v>
      </c>
      <c r="C104" s="127">
        <v>10723</v>
      </c>
      <c r="D104" s="125" t="s">
        <v>2091</v>
      </c>
      <c r="E104" s="125" t="s">
        <v>986</v>
      </c>
      <c r="F104" s="125" t="s">
        <v>1013</v>
      </c>
      <c r="G104" s="125">
        <v>365</v>
      </c>
      <c r="H104" s="125">
        <v>8</v>
      </c>
      <c r="I104" s="125">
        <v>8</v>
      </c>
      <c r="J104" s="125">
        <v>0</v>
      </c>
      <c r="K104" s="125">
        <v>4</v>
      </c>
      <c r="L104" s="125">
        <v>20</v>
      </c>
      <c r="M104" s="125">
        <v>6</v>
      </c>
      <c r="N104" s="125">
        <v>1.3636999999999999</v>
      </c>
      <c r="O104" s="125">
        <v>23941</v>
      </c>
      <c r="P104" s="125">
        <v>123071</v>
      </c>
      <c r="Q104" s="125">
        <v>32648.34</v>
      </c>
      <c r="R104" s="125">
        <v>431124</v>
      </c>
      <c r="S104" s="126">
        <v>92.378307374741979</v>
      </c>
    </row>
    <row r="105" spans="1:19" ht="42" x14ac:dyDescent="0.25">
      <c r="A105" s="123">
        <v>2</v>
      </c>
      <c r="B105" s="125" t="s">
        <v>1082</v>
      </c>
      <c r="C105" s="127">
        <v>10722</v>
      </c>
      <c r="D105" s="125" t="s">
        <v>2090</v>
      </c>
      <c r="E105" s="125" t="s">
        <v>986</v>
      </c>
      <c r="F105" s="125" t="s">
        <v>1013</v>
      </c>
      <c r="G105" s="125">
        <v>310</v>
      </c>
      <c r="H105" s="125">
        <v>8</v>
      </c>
      <c r="I105" s="125">
        <v>8</v>
      </c>
      <c r="J105" s="125">
        <v>0</v>
      </c>
      <c r="K105" s="125">
        <v>0</v>
      </c>
      <c r="L105" s="125">
        <v>16</v>
      </c>
      <c r="M105" s="125">
        <v>9</v>
      </c>
      <c r="N105" s="125">
        <v>1.1174999999999999</v>
      </c>
      <c r="O105" s="125">
        <v>18636</v>
      </c>
      <c r="P105" s="125">
        <v>76735</v>
      </c>
      <c r="Q105" s="125">
        <v>20825.990000000002</v>
      </c>
      <c r="R105" s="125">
        <v>351529</v>
      </c>
      <c r="S105" s="126">
        <v>67.817057003977027</v>
      </c>
    </row>
    <row r="106" spans="1:19" x14ac:dyDescent="0.25">
      <c r="A106" s="123">
        <v>2</v>
      </c>
      <c r="B106" s="125" t="s">
        <v>1082</v>
      </c>
      <c r="C106" s="127">
        <v>11241</v>
      </c>
      <c r="D106" s="125" t="s">
        <v>2095</v>
      </c>
      <c r="E106" s="125" t="s">
        <v>953</v>
      </c>
      <c r="F106" s="125" t="s">
        <v>961</v>
      </c>
      <c r="G106" s="125">
        <v>78</v>
      </c>
      <c r="H106" s="125">
        <v>3</v>
      </c>
      <c r="I106" s="125">
        <v>0</v>
      </c>
      <c r="J106" s="125">
        <v>0</v>
      </c>
      <c r="K106" s="125">
        <v>0</v>
      </c>
      <c r="L106" s="125">
        <v>3</v>
      </c>
      <c r="M106" s="125">
        <v>1</v>
      </c>
      <c r="N106" s="125">
        <v>0.66400000000000003</v>
      </c>
      <c r="O106" s="125">
        <v>7191</v>
      </c>
      <c r="P106" s="125">
        <v>26767</v>
      </c>
      <c r="Q106" s="125">
        <v>4774.8239999999996</v>
      </c>
      <c r="R106" s="125">
        <v>102810</v>
      </c>
      <c r="S106" s="126">
        <v>94.018264840182653</v>
      </c>
    </row>
    <row r="107" spans="1:19" x14ac:dyDescent="0.25">
      <c r="A107" s="123">
        <v>2</v>
      </c>
      <c r="B107" s="125" t="s">
        <v>1082</v>
      </c>
      <c r="C107" s="127">
        <v>11243</v>
      </c>
      <c r="D107" s="125" t="s">
        <v>2097</v>
      </c>
      <c r="E107" s="125" t="s">
        <v>953</v>
      </c>
      <c r="F107" s="125" t="s">
        <v>961</v>
      </c>
      <c r="G107" s="125">
        <v>72</v>
      </c>
      <c r="H107" s="125">
        <v>4</v>
      </c>
      <c r="I107" s="125">
        <v>3</v>
      </c>
      <c r="J107" s="125">
        <v>0</v>
      </c>
      <c r="K107" s="125">
        <v>0</v>
      </c>
      <c r="L107" s="125">
        <v>7</v>
      </c>
      <c r="M107" s="125">
        <v>2</v>
      </c>
      <c r="N107" s="125">
        <v>0.78610000000000002</v>
      </c>
      <c r="O107" s="125">
        <v>4781</v>
      </c>
      <c r="P107" s="125">
        <v>20748</v>
      </c>
      <c r="Q107" s="125">
        <v>3758.34</v>
      </c>
      <c r="R107" s="125">
        <v>98821</v>
      </c>
      <c r="S107" s="126">
        <v>78.949771689497723</v>
      </c>
    </row>
    <row r="108" spans="1:19" x14ac:dyDescent="0.25">
      <c r="A108" s="123">
        <v>2</v>
      </c>
      <c r="B108" s="125" t="s">
        <v>1082</v>
      </c>
      <c r="C108" s="127">
        <v>11242</v>
      </c>
      <c r="D108" s="125" t="s">
        <v>2096</v>
      </c>
      <c r="E108" s="125" t="s">
        <v>953</v>
      </c>
      <c r="F108" s="125" t="s">
        <v>954</v>
      </c>
      <c r="G108" s="125">
        <v>75</v>
      </c>
      <c r="H108" s="125">
        <v>0</v>
      </c>
      <c r="I108" s="125">
        <v>0</v>
      </c>
      <c r="J108" s="125">
        <v>0</v>
      </c>
      <c r="K108" s="125">
        <v>0</v>
      </c>
      <c r="L108" s="125">
        <v>0</v>
      </c>
      <c r="M108" s="125">
        <v>1</v>
      </c>
      <c r="N108" s="125">
        <v>0.58399999999999996</v>
      </c>
      <c r="O108" s="125">
        <v>5425</v>
      </c>
      <c r="P108" s="125">
        <v>18166</v>
      </c>
      <c r="Q108" s="125">
        <v>3168.1759999999999</v>
      </c>
      <c r="R108" s="125">
        <v>110041</v>
      </c>
      <c r="S108" s="126">
        <v>66.359817351598167</v>
      </c>
    </row>
    <row r="109" spans="1:19" x14ac:dyDescent="0.25">
      <c r="A109" s="123">
        <v>2</v>
      </c>
      <c r="B109" s="125" t="s">
        <v>1082</v>
      </c>
      <c r="C109" s="127">
        <v>11240</v>
      </c>
      <c r="D109" s="125" t="s">
        <v>2094</v>
      </c>
      <c r="E109" s="125" t="s">
        <v>953</v>
      </c>
      <c r="F109" s="125" t="s">
        <v>954</v>
      </c>
      <c r="G109" s="125">
        <v>100</v>
      </c>
      <c r="H109" s="125">
        <v>0</v>
      </c>
      <c r="I109" s="125">
        <v>0</v>
      </c>
      <c r="J109" s="125">
        <v>0</v>
      </c>
      <c r="K109" s="125">
        <v>0</v>
      </c>
      <c r="L109" s="125">
        <v>0</v>
      </c>
      <c r="M109" s="125">
        <v>2</v>
      </c>
      <c r="N109" s="125">
        <v>0.64600000000000002</v>
      </c>
      <c r="O109" s="125">
        <v>8812</v>
      </c>
      <c r="P109" s="125">
        <v>34525</v>
      </c>
      <c r="Q109" s="125">
        <v>5692.55</v>
      </c>
      <c r="R109" s="125">
        <v>148948</v>
      </c>
      <c r="S109" s="126">
        <v>94.589041095890408</v>
      </c>
    </row>
    <row r="110" spans="1:19" x14ac:dyDescent="0.25">
      <c r="A110" s="123">
        <v>2</v>
      </c>
      <c r="B110" s="125" t="s">
        <v>1082</v>
      </c>
      <c r="C110" s="127">
        <v>11238</v>
      </c>
      <c r="D110" s="125" t="s">
        <v>2092</v>
      </c>
      <c r="E110" s="125" t="s">
        <v>953</v>
      </c>
      <c r="F110" s="125" t="s">
        <v>958</v>
      </c>
      <c r="G110" s="125">
        <v>60</v>
      </c>
      <c r="H110" s="125">
        <v>0</v>
      </c>
      <c r="I110" s="125">
        <v>0</v>
      </c>
      <c r="J110" s="125">
        <v>0</v>
      </c>
      <c r="K110" s="125">
        <v>0</v>
      </c>
      <c r="L110" s="125">
        <v>0</v>
      </c>
      <c r="M110" s="125">
        <v>1</v>
      </c>
      <c r="N110" s="125">
        <v>0.78879999999999995</v>
      </c>
      <c r="O110" s="125">
        <v>3197</v>
      </c>
      <c r="P110" s="125">
        <v>11090</v>
      </c>
      <c r="Q110" s="125">
        <v>2521.79</v>
      </c>
      <c r="R110" s="125">
        <v>104012</v>
      </c>
      <c r="S110" s="126">
        <v>50.639269406392692</v>
      </c>
    </row>
    <row r="111" spans="1:19" x14ac:dyDescent="0.25">
      <c r="A111" s="123">
        <v>2</v>
      </c>
      <c r="B111" s="125" t="s">
        <v>1082</v>
      </c>
      <c r="C111" s="127">
        <v>11239</v>
      </c>
      <c r="D111" s="125" t="s">
        <v>2093</v>
      </c>
      <c r="E111" s="125" t="s">
        <v>953</v>
      </c>
      <c r="F111" s="125" t="s">
        <v>958</v>
      </c>
      <c r="G111" s="125">
        <v>36</v>
      </c>
      <c r="H111" s="125">
        <v>0</v>
      </c>
      <c r="I111" s="125">
        <v>0</v>
      </c>
      <c r="J111" s="125">
        <v>0</v>
      </c>
      <c r="K111" s="125">
        <v>0</v>
      </c>
      <c r="L111" s="125">
        <v>0</v>
      </c>
      <c r="M111" s="125">
        <v>1</v>
      </c>
      <c r="N111" s="125">
        <v>0.71050000000000002</v>
      </c>
      <c r="O111" s="125">
        <v>2348</v>
      </c>
      <c r="P111" s="125">
        <v>8848</v>
      </c>
      <c r="Q111" s="125">
        <v>1668.2638999999999</v>
      </c>
      <c r="R111" s="125">
        <v>91476</v>
      </c>
      <c r="S111" s="126">
        <v>67.336377473363768</v>
      </c>
    </row>
    <row r="112" spans="1:19" x14ac:dyDescent="0.25">
      <c r="A112" s="129">
        <v>2</v>
      </c>
      <c r="B112" s="130" t="s">
        <v>1082</v>
      </c>
      <c r="C112" s="131">
        <v>27443</v>
      </c>
      <c r="D112" s="130" t="s">
        <v>2098</v>
      </c>
      <c r="E112" s="130" t="s">
        <v>953</v>
      </c>
      <c r="F112" s="130" t="s">
        <v>980</v>
      </c>
      <c r="G112" s="130">
        <v>0</v>
      </c>
      <c r="H112" s="130">
        <v>0</v>
      </c>
      <c r="I112" s="130">
        <v>0</v>
      </c>
      <c r="J112" s="130">
        <v>0</v>
      </c>
      <c r="K112" s="130">
        <v>0</v>
      </c>
      <c r="L112" s="130">
        <v>0</v>
      </c>
      <c r="M112" s="130">
        <v>0</v>
      </c>
      <c r="N112" s="130">
        <v>0</v>
      </c>
      <c r="O112" s="130">
        <v>0</v>
      </c>
      <c r="P112" s="130">
        <v>0</v>
      </c>
      <c r="Q112" s="130">
        <v>0</v>
      </c>
      <c r="R112" s="130">
        <v>45936</v>
      </c>
      <c r="S112" s="132"/>
    </row>
    <row r="113" spans="1:19" x14ac:dyDescent="0.25">
      <c r="A113" s="123">
        <v>2</v>
      </c>
      <c r="B113" s="125" t="s">
        <v>1093</v>
      </c>
      <c r="C113" s="127">
        <v>10676</v>
      </c>
      <c r="D113" s="125" t="s">
        <v>2099</v>
      </c>
      <c r="E113" s="125" t="s">
        <v>949</v>
      </c>
      <c r="F113" s="125" t="s">
        <v>950</v>
      </c>
      <c r="G113" s="125">
        <v>1063</v>
      </c>
      <c r="H113" s="125">
        <v>67</v>
      </c>
      <c r="I113" s="125">
        <v>20</v>
      </c>
      <c r="J113" s="125">
        <v>12</v>
      </c>
      <c r="K113" s="125">
        <v>0</v>
      </c>
      <c r="L113" s="125">
        <v>99</v>
      </c>
      <c r="M113" s="125">
        <v>21</v>
      </c>
      <c r="N113" s="125">
        <v>2.0135999999999998</v>
      </c>
      <c r="O113" s="125">
        <v>66111</v>
      </c>
      <c r="P113" s="125">
        <v>335232</v>
      </c>
      <c r="Q113" s="125">
        <v>133121.1096</v>
      </c>
      <c r="R113" s="125">
        <v>787829</v>
      </c>
      <c r="S113" s="126">
        <v>86.401113416409999</v>
      </c>
    </row>
    <row r="114" spans="1:19" ht="42" x14ac:dyDescent="0.25">
      <c r="A114" s="123">
        <v>2</v>
      </c>
      <c r="B114" s="125" t="s">
        <v>1093</v>
      </c>
      <c r="C114" s="127">
        <v>11455</v>
      </c>
      <c r="D114" s="125" t="s">
        <v>2107</v>
      </c>
      <c r="E114" s="125" t="s">
        <v>953</v>
      </c>
      <c r="F114" s="125" t="s">
        <v>961</v>
      </c>
      <c r="G114" s="125">
        <v>90</v>
      </c>
      <c r="H114" s="125">
        <v>0</v>
      </c>
      <c r="I114" s="125">
        <v>0</v>
      </c>
      <c r="J114" s="125">
        <v>0</v>
      </c>
      <c r="K114" s="125">
        <v>0</v>
      </c>
      <c r="L114" s="125">
        <v>0</v>
      </c>
      <c r="M114" s="125">
        <v>2</v>
      </c>
      <c r="N114" s="125">
        <v>0.78154714640198497</v>
      </c>
      <c r="O114" s="125">
        <v>8060</v>
      </c>
      <c r="P114" s="125">
        <v>25148</v>
      </c>
      <c r="Q114" s="125">
        <v>6299.27</v>
      </c>
      <c r="R114" s="125">
        <v>169746</v>
      </c>
      <c r="S114" s="126">
        <v>76.55403348554033</v>
      </c>
    </row>
    <row r="115" spans="1:19" x14ac:dyDescent="0.25">
      <c r="A115" s="123">
        <v>2</v>
      </c>
      <c r="B115" s="125" t="s">
        <v>1093</v>
      </c>
      <c r="C115" s="127">
        <v>11251</v>
      </c>
      <c r="D115" s="125" t="s">
        <v>2100</v>
      </c>
      <c r="E115" s="125" t="s">
        <v>953</v>
      </c>
      <c r="F115" s="125" t="s">
        <v>958</v>
      </c>
      <c r="G115" s="125">
        <v>30</v>
      </c>
      <c r="H115" s="125">
        <v>0</v>
      </c>
      <c r="I115" s="125">
        <v>0</v>
      </c>
      <c r="J115" s="125">
        <v>0</v>
      </c>
      <c r="K115" s="125">
        <v>0</v>
      </c>
      <c r="L115" s="125">
        <v>0</v>
      </c>
      <c r="M115" s="125">
        <v>1</v>
      </c>
      <c r="N115" s="125">
        <v>0.55330000000000001</v>
      </c>
      <c r="O115" s="125">
        <v>3324</v>
      </c>
      <c r="P115" s="125">
        <v>8937</v>
      </c>
      <c r="Q115" s="125">
        <v>1839.2</v>
      </c>
      <c r="R115" s="125">
        <v>103766</v>
      </c>
      <c r="S115" s="126">
        <v>81.61643835616438</v>
      </c>
    </row>
    <row r="116" spans="1:19" x14ac:dyDescent="0.25">
      <c r="A116" s="123">
        <v>2</v>
      </c>
      <c r="B116" s="125" t="s">
        <v>1093</v>
      </c>
      <c r="C116" s="127">
        <v>11257</v>
      </c>
      <c r="D116" s="125" t="s">
        <v>2106</v>
      </c>
      <c r="E116" s="125" t="s">
        <v>953</v>
      </c>
      <c r="F116" s="125" t="s">
        <v>958</v>
      </c>
      <c r="G116" s="125">
        <v>30</v>
      </c>
      <c r="H116" s="125">
        <v>0</v>
      </c>
      <c r="I116" s="125">
        <v>0</v>
      </c>
      <c r="J116" s="125">
        <v>0</v>
      </c>
      <c r="K116" s="125">
        <v>0</v>
      </c>
      <c r="L116" s="125">
        <v>0</v>
      </c>
      <c r="M116" s="125">
        <v>1</v>
      </c>
      <c r="N116" s="125">
        <v>0.61739999999999995</v>
      </c>
      <c r="O116" s="125">
        <v>3153</v>
      </c>
      <c r="P116" s="125">
        <v>9218</v>
      </c>
      <c r="Q116" s="125">
        <v>1946.64</v>
      </c>
      <c r="R116" s="125">
        <v>93803</v>
      </c>
      <c r="S116" s="126">
        <v>84.182648401826484</v>
      </c>
    </row>
    <row r="117" spans="1:19" x14ac:dyDescent="0.25">
      <c r="A117" s="123">
        <v>2</v>
      </c>
      <c r="B117" s="125" t="s">
        <v>1093</v>
      </c>
      <c r="C117" s="127">
        <v>11253</v>
      </c>
      <c r="D117" s="125" t="s">
        <v>2102</v>
      </c>
      <c r="E117" s="125" t="s">
        <v>953</v>
      </c>
      <c r="F117" s="125" t="s">
        <v>958</v>
      </c>
      <c r="G117" s="125">
        <v>30</v>
      </c>
      <c r="H117" s="125">
        <v>0</v>
      </c>
      <c r="I117" s="125">
        <v>0</v>
      </c>
      <c r="J117" s="125">
        <v>0</v>
      </c>
      <c r="K117" s="125">
        <v>0</v>
      </c>
      <c r="L117" s="125">
        <v>0</v>
      </c>
      <c r="M117" s="125">
        <v>1</v>
      </c>
      <c r="N117" s="125">
        <v>0.56020000000000003</v>
      </c>
      <c r="O117" s="125">
        <v>3015</v>
      </c>
      <c r="P117" s="125">
        <v>9497</v>
      </c>
      <c r="Q117" s="125">
        <v>1689.07</v>
      </c>
      <c r="R117" s="125">
        <v>117236</v>
      </c>
      <c r="S117" s="126">
        <v>86.730593607305934</v>
      </c>
    </row>
    <row r="118" spans="1:19" x14ac:dyDescent="0.25">
      <c r="A118" s="123">
        <v>2</v>
      </c>
      <c r="B118" s="125" t="s">
        <v>1093</v>
      </c>
      <c r="C118" s="127">
        <v>11252</v>
      </c>
      <c r="D118" s="125" t="s">
        <v>2101</v>
      </c>
      <c r="E118" s="125" t="s">
        <v>953</v>
      </c>
      <c r="F118" s="125" t="s">
        <v>958</v>
      </c>
      <c r="G118" s="125">
        <v>39</v>
      </c>
      <c r="H118" s="125">
        <v>0</v>
      </c>
      <c r="I118" s="125">
        <v>0</v>
      </c>
      <c r="J118" s="125">
        <v>0</v>
      </c>
      <c r="K118" s="125">
        <v>0</v>
      </c>
      <c r="L118" s="125">
        <v>0</v>
      </c>
      <c r="M118" s="125">
        <v>1</v>
      </c>
      <c r="N118" s="125">
        <v>0.56379999999999997</v>
      </c>
      <c r="O118" s="125">
        <v>5773</v>
      </c>
      <c r="P118" s="125">
        <v>15278</v>
      </c>
      <c r="Q118" s="125">
        <v>3254.6</v>
      </c>
      <c r="R118" s="125">
        <v>436861</v>
      </c>
      <c r="S118" s="126">
        <v>107.32701088865473</v>
      </c>
    </row>
    <row r="119" spans="1:19" x14ac:dyDescent="0.25">
      <c r="A119" s="123">
        <v>2</v>
      </c>
      <c r="B119" s="125" t="s">
        <v>1093</v>
      </c>
      <c r="C119" s="127">
        <v>11254</v>
      </c>
      <c r="D119" s="125" t="s">
        <v>2103</v>
      </c>
      <c r="E119" s="125" t="s">
        <v>953</v>
      </c>
      <c r="F119" s="125" t="s">
        <v>958</v>
      </c>
      <c r="G119" s="125">
        <v>30</v>
      </c>
      <c r="H119" s="125">
        <v>0</v>
      </c>
      <c r="I119" s="125">
        <v>0</v>
      </c>
      <c r="J119" s="125">
        <v>0</v>
      </c>
      <c r="K119" s="125">
        <v>0</v>
      </c>
      <c r="L119" s="125">
        <v>0</v>
      </c>
      <c r="M119" s="125">
        <v>1</v>
      </c>
      <c r="N119" s="125">
        <v>0.60489999999999999</v>
      </c>
      <c r="O119" s="125">
        <v>3457</v>
      </c>
      <c r="P119" s="125">
        <v>10913</v>
      </c>
      <c r="Q119" s="125">
        <v>2091.27</v>
      </c>
      <c r="R119" s="125">
        <v>137743</v>
      </c>
      <c r="S119" s="126">
        <v>99.662100456621005</v>
      </c>
    </row>
    <row r="120" spans="1:19" x14ac:dyDescent="0.25">
      <c r="A120" s="123">
        <v>2</v>
      </c>
      <c r="B120" s="125" t="s">
        <v>1093</v>
      </c>
      <c r="C120" s="127">
        <v>11256</v>
      </c>
      <c r="D120" s="125" t="s">
        <v>2105</v>
      </c>
      <c r="E120" s="125" t="s">
        <v>953</v>
      </c>
      <c r="F120" s="125" t="s">
        <v>958</v>
      </c>
      <c r="G120" s="125">
        <v>120</v>
      </c>
      <c r="H120" s="125">
        <v>0</v>
      </c>
      <c r="I120" s="125">
        <v>0</v>
      </c>
      <c r="J120" s="125">
        <v>0</v>
      </c>
      <c r="K120" s="125">
        <v>0</v>
      </c>
      <c r="L120" s="125">
        <v>0</v>
      </c>
      <c r="M120" s="125">
        <v>1</v>
      </c>
      <c r="N120" s="125">
        <v>0.70920000000000005</v>
      </c>
      <c r="O120" s="125">
        <v>6372</v>
      </c>
      <c r="P120" s="125">
        <v>24712</v>
      </c>
      <c r="Q120" s="125">
        <v>4518.72</v>
      </c>
      <c r="R120" s="125">
        <v>151279</v>
      </c>
      <c r="S120" s="126">
        <v>56.420091324200911</v>
      </c>
    </row>
    <row r="121" spans="1:19" x14ac:dyDescent="0.25">
      <c r="A121" s="123">
        <v>2</v>
      </c>
      <c r="B121" s="125" t="s">
        <v>1093</v>
      </c>
      <c r="C121" s="127">
        <v>11255</v>
      </c>
      <c r="D121" s="125" t="s">
        <v>2104</v>
      </c>
      <c r="E121" s="125" t="s">
        <v>953</v>
      </c>
      <c r="F121" s="125" t="s">
        <v>958</v>
      </c>
      <c r="G121" s="125">
        <v>30</v>
      </c>
      <c r="H121" s="125">
        <v>0</v>
      </c>
      <c r="I121" s="125">
        <v>0</v>
      </c>
      <c r="J121" s="125">
        <v>0</v>
      </c>
      <c r="K121" s="125">
        <v>0</v>
      </c>
      <c r="L121" s="125">
        <v>0</v>
      </c>
      <c r="M121" s="125">
        <v>1</v>
      </c>
      <c r="N121" s="125">
        <v>0.68864161849711003</v>
      </c>
      <c r="O121" s="125">
        <v>3460</v>
      </c>
      <c r="P121" s="125">
        <v>9894</v>
      </c>
      <c r="Q121" s="125">
        <v>2382.6999999999998</v>
      </c>
      <c r="R121" s="125">
        <v>112348</v>
      </c>
      <c r="S121" s="126">
        <v>90.356164383561648</v>
      </c>
    </row>
    <row r="122" spans="1:19" x14ac:dyDescent="0.25">
      <c r="A122" s="123">
        <v>2</v>
      </c>
      <c r="B122" s="125" t="s">
        <v>1104</v>
      </c>
      <c r="C122" s="127">
        <v>10727</v>
      </c>
      <c r="D122" s="125" t="s">
        <v>2108</v>
      </c>
      <c r="E122" s="125" t="s">
        <v>986</v>
      </c>
      <c r="F122" s="125" t="s">
        <v>1013</v>
      </c>
      <c r="G122" s="125">
        <v>509</v>
      </c>
      <c r="H122" s="125">
        <v>10</v>
      </c>
      <c r="I122" s="125">
        <v>8</v>
      </c>
      <c r="J122" s="125">
        <v>0</v>
      </c>
      <c r="K122" s="125">
        <v>14</v>
      </c>
      <c r="L122" s="125">
        <v>32</v>
      </c>
      <c r="M122" s="125">
        <v>8</v>
      </c>
      <c r="N122" s="125">
        <v>1.399</v>
      </c>
      <c r="O122" s="125">
        <v>36906</v>
      </c>
      <c r="P122" s="125">
        <v>184658</v>
      </c>
      <c r="Q122" s="125">
        <v>51631</v>
      </c>
      <c r="R122" s="125">
        <v>479399</v>
      </c>
      <c r="S122" s="126">
        <v>99.393384826546821</v>
      </c>
    </row>
    <row r="123" spans="1:19" x14ac:dyDescent="0.25">
      <c r="A123" s="123">
        <v>2</v>
      </c>
      <c r="B123" s="125" t="s">
        <v>1104</v>
      </c>
      <c r="C123" s="127">
        <v>11266</v>
      </c>
      <c r="D123" s="125" t="s">
        <v>2111</v>
      </c>
      <c r="E123" s="125" t="s">
        <v>953</v>
      </c>
      <c r="F123" s="125" t="s">
        <v>961</v>
      </c>
      <c r="G123" s="125">
        <v>240</v>
      </c>
      <c r="H123" s="125">
        <v>8</v>
      </c>
      <c r="I123" s="125">
        <v>7</v>
      </c>
      <c r="J123" s="125">
        <v>0</v>
      </c>
      <c r="K123" s="125">
        <v>10</v>
      </c>
      <c r="L123" s="125">
        <v>25</v>
      </c>
      <c r="M123" s="125">
        <v>8</v>
      </c>
      <c r="N123" s="125">
        <v>1.0529999999999999</v>
      </c>
      <c r="O123" s="125">
        <v>15730</v>
      </c>
      <c r="P123" s="125">
        <v>62297</v>
      </c>
      <c r="Q123" s="125">
        <v>16563.689999999999</v>
      </c>
      <c r="R123" s="125">
        <v>223289</v>
      </c>
      <c r="S123" s="126">
        <v>71.115296803652967</v>
      </c>
    </row>
    <row r="124" spans="1:19" x14ac:dyDescent="0.25">
      <c r="A124" s="123">
        <v>2</v>
      </c>
      <c r="B124" s="125" t="s">
        <v>1104</v>
      </c>
      <c r="C124" s="127">
        <v>11265</v>
      </c>
      <c r="D124" s="125" t="s">
        <v>2110</v>
      </c>
      <c r="E124" s="125" t="s">
        <v>953</v>
      </c>
      <c r="F124" s="125" t="s">
        <v>961</v>
      </c>
      <c r="G124" s="125">
        <v>190</v>
      </c>
      <c r="H124" s="125">
        <v>6</v>
      </c>
      <c r="I124" s="125">
        <v>8</v>
      </c>
      <c r="J124" s="125">
        <v>0</v>
      </c>
      <c r="K124" s="125">
        <v>0</v>
      </c>
      <c r="L124" s="125">
        <v>14</v>
      </c>
      <c r="M124" s="125">
        <v>3</v>
      </c>
      <c r="N124" s="125">
        <v>0.86370000000000002</v>
      </c>
      <c r="O124" s="125">
        <v>15956</v>
      </c>
      <c r="P124" s="125">
        <v>56720</v>
      </c>
      <c r="Q124" s="125">
        <v>13780.8</v>
      </c>
      <c r="R124" s="125">
        <v>262284</v>
      </c>
      <c r="S124" s="126">
        <v>81.788031723143476</v>
      </c>
    </row>
    <row r="125" spans="1:19" ht="42" x14ac:dyDescent="0.25">
      <c r="A125" s="123">
        <v>2</v>
      </c>
      <c r="B125" s="125" t="s">
        <v>1104</v>
      </c>
      <c r="C125" s="127">
        <v>11457</v>
      </c>
      <c r="D125" s="125" t="s">
        <v>2118</v>
      </c>
      <c r="E125" s="125" t="s">
        <v>953</v>
      </c>
      <c r="F125" s="125" t="s">
        <v>954</v>
      </c>
      <c r="G125" s="125">
        <v>121</v>
      </c>
      <c r="H125" s="125">
        <v>0</v>
      </c>
      <c r="I125" s="125">
        <v>3</v>
      </c>
      <c r="J125" s="125">
        <v>0</v>
      </c>
      <c r="K125" s="125">
        <v>0</v>
      </c>
      <c r="L125" s="125">
        <v>3</v>
      </c>
      <c r="M125" s="125">
        <v>2</v>
      </c>
      <c r="N125" s="125">
        <v>0.78390000000000004</v>
      </c>
      <c r="O125" s="125">
        <v>8109</v>
      </c>
      <c r="P125" s="125">
        <v>34269</v>
      </c>
      <c r="Q125" s="125">
        <v>6356.8395</v>
      </c>
      <c r="R125" s="125">
        <v>160174</v>
      </c>
      <c r="S125" s="126">
        <v>77.593116721385712</v>
      </c>
    </row>
    <row r="126" spans="1:19" x14ac:dyDescent="0.25">
      <c r="A126" s="123">
        <v>2</v>
      </c>
      <c r="B126" s="125" t="s">
        <v>1104</v>
      </c>
      <c r="C126" s="127">
        <v>11268</v>
      </c>
      <c r="D126" s="125" t="s">
        <v>2113</v>
      </c>
      <c r="E126" s="125" t="s">
        <v>953</v>
      </c>
      <c r="F126" s="125" t="s">
        <v>954</v>
      </c>
      <c r="G126" s="125">
        <v>73</v>
      </c>
      <c r="H126" s="125">
        <v>0</v>
      </c>
      <c r="I126" s="125">
        <v>0</v>
      </c>
      <c r="J126" s="125">
        <v>0</v>
      </c>
      <c r="K126" s="125">
        <v>0</v>
      </c>
      <c r="L126" s="125">
        <v>0</v>
      </c>
      <c r="M126" s="125">
        <v>2</v>
      </c>
      <c r="N126" s="125">
        <v>0.67479999999999996</v>
      </c>
      <c r="O126" s="125">
        <v>8075</v>
      </c>
      <c r="P126" s="125">
        <v>32194</v>
      </c>
      <c r="Q126" s="125">
        <v>5449.0775000000003</v>
      </c>
      <c r="R126" s="125">
        <v>169053</v>
      </c>
      <c r="S126" s="126">
        <v>120.82567085757178</v>
      </c>
    </row>
    <row r="127" spans="1:19" x14ac:dyDescent="0.25">
      <c r="A127" s="123">
        <v>2</v>
      </c>
      <c r="B127" s="125" t="s">
        <v>1104</v>
      </c>
      <c r="C127" s="127">
        <v>11272</v>
      </c>
      <c r="D127" s="125" t="s">
        <v>2117</v>
      </c>
      <c r="E127" s="125" t="s">
        <v>953</v>
      </c>
      <c r="F127" s="125" t="s">
        <v>958</v>
      </c>
      <c r="G127" s="125">
        <v>30</v>
      </c>
      <c r="H127" s="125">
        <v>0</v>
      </c>
      <c r="I127" s="125">
        <v>0</v>
      </c>
      <c r="J127" s="125">
        <v>0</v>
      </c>
      <c r="K127" s="125">
        <v>0</v>
      </c>
      <c r="L127" s="125">
        <v>0</v>
      </c>
      <c r="M127" s="125">
        <v>1</v>
      </c>
      <c r="N127" s="125">
        <v>0.54200000000000004</v>
      </c>
      <c r="O127" s="125">
        <v>3296</v>
      </c>
      <c r="P127" s="125">
        <v>8605</v>
      </c>
      <c r="Q127" s="125">
        <v>1786.432</v>
      </c>
      <c r="R127" s="125">
        <v>66838</v>
      </c>
      <c r="S127" s="126">
        <v>78.584474885844756</v>
      </c>
    </row>
    <row r="128" spans="1:19" x14ac:dyDescent="0.25">
      <c r="A128" s="123">
        <v>2</v>
      </c>
      <c r="B128" s="125" t="s">
        <v>1104</v>
      </c>
      <c r="C128" s="127">
        <v>11264</v>
      </c>
      <c r="D128" s="125" t="s">
        <v>2109</v>
      </c>
      <c r="E128" s="125" t="s">
        <v>953</v>
      </c>
      <c r="F128" s="125" t="s">
        <v>958</v>
      </c>
      <c r="G128" s="125">
        <v>60</v>
      </c>
      <c r="H128" s="125">
        <v>0</v>
      </c>
      <c r="I128" s="125">
        <v>0</v>
      </c>
      <c r="J128" s="125">
        <v>0</v>
      </c>
      <c r="K128" s="125">
        <v>0</v>
      </c>
      <c r="L128" s="125">
        <v>0</v>
      </c>
      <c r="M128" s="125">
        <v>2</v>
      </c>
      <c r="N128" s="125">
        <v>0.72219999999999995</v>
      </c>
      <c r="O128" s="125">
        <v>5294</v>
      </c>
      <c r="P128" s="125">
        <v>18349</v>
      </c>
      <c r="Q128" s="125">
        <v>3823.5</v>
      </c>
      <c r="R128" s="125">
        <v>119893</v>
      </c>
      <c r="S128" s="126">
        <v>83.785388127853878</v>
      </c>
    </row>
    <row r="129" spans="1:19" x14ac:dyDescent="0.25">
      <c r="A129" s="123">
        <v>2</v>
      </c>
      <c r="B129" s="125" t="s">
        <v>1104</v>
      </c>
      <c r="C129" s="127">
        <v>11269</v>
      </c>
      <c r="D129" s="125" t="s">
        <v>2114</v>
      </c>
      <c r="E129" s="125" t="s">
        <v>953</v>
      </c>
      <c r="F129" s="125" t="s">
        <v>958</v>
      </c>
      <c r="G129" s="125">
        <v>60</v>
      </c>
      <c r="H129" s="125">
        <v>0</v>
      </c>
      <c r="I129" s="125">
        <v>0</v>
      </c>
      <c r="J129" s="125">
        <v>0</v>
      </c>
      <c r="K129" s="125">
        <v>0</v>
      </c>
      <c r="L129" s="125">
        <v>0</v>
      </c>
      <c r="M129" s="125">
        <v>2</v>
      </c>
      <c r="N129" s="125">
        <v>0.72160000000000002</v>
      </c>
      <c r="O129" s="125">
        <v>7062</v>
      </c>
      <c r="P129" s="125">
        <v>22385</v>
      </c>
      <c r="Q129" s="125">
        <v>5095.59</v>
      </c>
      <c r="R129" s="125">
        <v>133246</v>
      </c>
      <c r="S129" s="126">
        <v>102.21461187214612</v>
      </c>
    </row>
    <row r="130" spans="1:19" x14ac:dyDescent="0.25">
      <c r="A130" s="123">
        <v>2</v>
      </c>
      <c r="B130" s="125" t="s">
        <v>1104</v>
      </c>
      <c r="C130" s="127">
        <v>11271</v>
      </c>
      <c r="D130" s="125" t="s">
        <v>2116</v>
      </c>
      <c r="E130" s="125" t="s">
        <v>953</v>
      </c>
      <c r="F130" s="125" t="s">
        <v>958</v>
      </c>
      <c r="G130" s="125">
        <v>30</v>
      </c>
      <c r="H130" s="125">
        <v>0</v>
      </c>
      <c r="I130" s="125">
        <v>0</v>
      </c>
      <c r="J130" s="125">
        <v>0</v>
      </c>
      <c r="K130" s="125">
        <v>0</v>
      </c>
      <c r="L130" s="125">
        <v>0</v>
      </c>
      <c r="M130" s="125">
        <v>1</v>
      </c>
      <c r="N130" s="125">
        <v>0.6643</v>
      </c>
      <c r="O130" s="125">
        <v>2471</v>
      </c>
      <c r="P130" s="125">
        <v>8426</v>
      </c>
      <c r="Q130" s="125">
        <v>1641.3785</v>
      </c>
      <c r="R130" s="125">
        <v>76834</v>
      </c>
      <c r="S130" s="126">
        <v>76.949771689497723</v>
      </c>
    </row>
    <row r="131" spans="1:19" x14ac:dyDescent="0.25">
      <c r="A131" s="123">
        <v>2</v>
      </c>
      <c r="B131" s="125" t="s">
        <v>1104</v>
      </c>
      <c r="C131" s="127">
        <v>11267</v>
      </c>
      <c r="D131" s="125" t="s">
        <v>2112</v>
      </c>
      <c r="E131" s="125" t="s">
        <v>953</v>
      </c>
      <c r="F131" s="125" t="s">
        <v>958</v>
      </c>
      <c r="G131" s="125">
        <v>58</v>
      </c>
      <c r="H131" s="125">
        <v>0</v>
      </c>
      <c r="I131" s="125">
        <v>0</v>
      </c>
      <c r="J131" s="125">
        <v>0</v>
      </c>
      <c r="K131" s="125">
        <v>0</v>
      </c>
      <c r="L131" s="125">
        <v>0</v>
      </c>
      <c r="M131" s="125">
        <v>1</v>
      </c>
      <c r="N131" s="125">
        <v>0.74050000000000005</v>
      </c>
      <c r="O131" s="125">
        <v>3069</v>
      </c>
      <c r="P131" s="125">
        <v>12149</v>
      </c>
      <c r="Q131" s="125">
        <v>2272.5762</v>
      </c>
      <c r="R131" s="125">
        <v>119077</v>
      </c>
      <c r="S131" s="126">
        <v>57.387812942843645</v>
      </c>
    </row>
    <row r="132" spans="1:19" x14ac:dyDescent="0.25">
      <c r="A132" s="123">
        <v>2</v>
      </c>
      <c r="B132" s="125" t="s">
        <v>1104</v>
      </c>
      <c r="C132" s="127">
        <v>11270</v>
      </c>
      <c r="D132" s="125" t="s">
        <v>2115</v>
      </c>
      <c r="E132" s="125" t="s">
        <v>953</v>
      </c>
      <c r="F132" s="125" t="s">
        <v>980</v>
      </c>
      <c r="G132" s="125">
        <v>14</v>
      </c>
      <c r="H132" s="125">
        <v>0</v>
      </c>
      <c r="I132" s="125">
        <v>0</v>
      </c>
      <c r="J132" s="125">
        <v>0</v>
      </c>
      <c r="K132" s="125">
        <v>0</v>
      </c>
      <c r="L132" s="125">
        <v>0</v>
      </c>
      <c r="M132" s="125">
        <v>0</v>
      </c>
      <c r="N132" s="125">
        <v>0.56069999999999998</v>
      </c>
      <c r="O132" s="125">
        <v>1186</v>
      </c>
      <c r="P132" s="125">
        <v>3401</v>
      </c>
      <c r="Q132" s="125">
        <v>665.01</v>
      </c>
      <c r="R132" s="125">
        <v>41172</v>
      </c>
      <c r="S132" s="126">
        <v>66.555772994129157</v>
      </c>
    </row>
    <row r="133" spans="1:19" x14ac:dyDescent="0.25">
      <c r="A133" s="123">
        <v>2</v>
      </c>
      <c r="B133" s="125" t="s">
        <v>1116</v>
      </c>
      <c r="C133" s="127">
        <v>10724</v>
      </c>
      <c r="D133" s="125" t="s">
        <v>2119</v>
      </c>
      <c r="E133" s="125" t="s">
        <v>986</v>
      </c>
      <c r="F133" s="125" t="s">
        <v>1013</v>
      </c>
      <c r="G133" s="125">
        <v>320</v>
      </c>
      <c r="H133" s="125">
        <v>13</v>
      </c>
      <c r="I133" s="125">
        <v>6</v>
      </c>
      <c r="J133" s="125">
        <v>0</v>
      </c>
      <c r="K133" s="125">
        <v>0</v>
      </c>
      <c r="L133" s="125">
        <v>19</v>
      </c>
      <c r="M133" s="125">
        <v>6</v>
      </c>
      <c r="N133" s="125">
        <v>1.2000999999999999</v>
      </c>
      <c r="O133" s="125">
        <v>18713</v>
      </c>
      <c r="P133" s="125">
        <v>87561</v>
      </c>
      <c r="Q133" s="125">
        <v>22457.692200000001</v>
      </c>
      <c r="R133" s="125">
        <v>347471</v>
      </c>
      <c r="S133" s="126">
        <v>74.966609589041099</v>
      </c>
    </row>
    <row r="134" spans="1:19" x14ac:dyDescent="0.25">
      <c r="A134" s="123">
        <v>2</v>
      </c>
      <c r="B134" s="125" t="s">
        <v>1116</v>
      </c>
      <c r="C134" s="127">
        <v>10725</v>
      </c>
      <c r="D134" s="125" t="s">
        <v>2120</v>
      </c>
      <c r="E134" s="125" t="s">
        <v>986</v>
      </c>
      <c r="F134" s="125" t="s">
        <v>987</v>
      </c>
      <c r="G134" s="125">
        <v>307</v>
      </c>
      <c r="H134" s="125">
        <v>15</v>
      </c>
      <c r="I134" s="125">
        <v>6</v>
      </c>
      <c r="J134" s="125">
        <v>0</v>
      </c>
      <c r="K134" s="125">
        <v>0</v>
      </c>
      <c r="L134" s="125">
        <v>21</v>
      </c>
      <c r="M134" s="125">
        <v>6</v>
      </c>
      <c r="N134" s="125">
        <v>1.4367000000000001</v>
      </c>
      <c r="O134" s="125">
        <v>17293</v>
      </c>
      <c r="P134" s="125">
        <v>87692</v>
      </c>
      <c r="Q134" s="125">
        <v>24844.7042</v>
      </c>
      <c r="R134" s="125">
        <v>355944</v>
      </c>
      <c r="S134" s="126">
        <v>78.257998304404083</v>
      </c>
    </row>
    <row r="135" spans="1:19" x14ac:dyDescent="0.25">
      <c r="A135" s="123">
        <v>2</v>
      </c>
      <c r="B135" s="125" t="s">
        <v>1116</v>
      </c>
      <c r="C135" s="127">
        <v>11248</v>
      </c>
      <c r="D135" s="125" t="s">
        <v>2125</v>
      </c>
      <c r="E135" s="125" t="s">
        <v>953</v>
      </c>
      <c r="F135" s="125" t="s">
        <v>961</v>
      </c>
      <c r="G135" s="125">
        <v>106</v>
      </c>
      <c r="H135" s="125">
        <v>0</v>
      </c>
      <c r="I135" s="125">
        <v>0</v>
      </c>
      <c r="J135" s="125">
        <v>0</v>
      </c>
      <c r="K135" s="125">
        <v>0</v>
      </c>
      <c r="L135" s="125">
        <v>0</v>
      </c>
      <c r="M135" s="125">
        <v>2</v>
      </c>
      <c r="N135" s="125">
        <v>0.7954</v>
      </c>
      <c r="O135" s="125">
        <v>7653</v>
      </c>
      <c r="P135" s="125">
        <v>30366</v>
      </c>
      <c r="Q135" s="125">
        <v>6087.1971000000003</v>
      </c>
      <c r="R135" s="125">
        <v>167406</v>
      </c>
      <c r="S135" s="126">
        <v>78.485396743344538</v>
      </c>
    </row>
    <row r="136" spans="1:19" x14ac:dyDescent="0.25">
      <c r="A136" s="123">
        <v>2</v>
      </c>
      <c r="B136" s="125" t="s">
        <v>1116</v>
      </c>
      <c r="C136" s="127">
        <v>11246</v>
      </c>
      <c r="D136" s="125" t="s">
        <v>2123</v>
      </c>
      <c r="E136" s="125" t="s">
        <v>953</v>
      </c>
      <c r="F136" s="125" t="s">
        <v>958</v>
      </c>
      <c r="G136" s="125">
        <v>34</v>
      </c>
      <c r="H136" s="125">
        <v>0</v>
      </c>
      <c r="I136" s="125">
        <v>0</v>
      </c>
      <c r="J136" s="125">
        <v>0</v>
      </c>
      <c r="K136" s="125">
        <v>0</v>
      </c>
      <c r="L136" s="125">
        <v>0</v>
      </c>
      <c r="M136" s="125">
        <v>1</v>
      </c>
      <c r="N136" s="125">
        <v>0.5827</v>
      </c>
      <c r="O136" s="125">
        <v>3399</v>
      </c>
      <c r="P136" s="125">
        <v>9625</v>
      </c>
      <c r="Q136" s="125">
        <v>1980.6277</v>
      </c>
      <c r="R136" s="125">
        <v>117098</v>
      </c>
      <c r="S136" s="126">
        <v>77.558420628525383</v>
      </c>
    </row>
    <row r="137" spans="1:19" x14ac:dyDescent="0.25">
      <c r="A137" s="123">
        <v>2</v>
      </c>
      <c r="B137" s="125" t="s">
        <v>1116</v>
      </c>
      <c r="C137" s="127">
        <v>11245</v>
      </c>
      <c r="D137" s="125" t="s">
        <v>2122</v>
      </c>
      <c r="E137" s="125" t="s">
        <v>953</v>
      </c>
      <c r="F137" s="125" t="s">
        <v>958</v>
      </c>
      <c r="G137" s="125">
        <v>40</v>
      </c>
      <c r="H137" s="125">
        <v>0</v>
      </c>
      <c r="I137" s="125">
        <v>0</v>
      </c>
      <c r="J137" s="125">
        <v>0</v>
      </c>
      <c r="K137" s="125">
        <v>0</v>
      </c>
      <c r="L137" s="125">
        <v>0</v>
      </c>
      <c r="M137" s="125">
        <v>1</v>
      </c>
      <c r="N137" s="125">
        <v>0.85319999999999996</v>
      </c>
      <c r="O137" s="125">
        <v>3544</v>
      </c>
      <c r="P137" s="125">
        <v>14188</v>
      </c>
      <c r="Q137" s="125">
        <v>3023.5734000000002</v>
      </c>
      <c r="R137" s="125">
        <v>127540</v>
      </c>
      <c r="S137" s="126">
        <v>97.178082191780817</v>
      </c>
    </row>
    <row r="138" spans="1:19" x14ac:dyDescent="0.25">
      <c r="A138" s="123">
        <v>2</v>
      </c>
      <c r="B138" s="125" t="s">
        <v>1116</v>
      </c>
      <c r="C138" s="127">
        <v>11250</v>
      </c>
      <c r="D138" s="125" t="s">
        <v>2127</v>
      </c>
      <c r="E138" s="125" t="s">
        <v>953</v>
      </c>
      <c r="F138" s="125" t="s">
        <v>958</v>
      </c>
      <c r="G138" s="125">
        <v>43</v>
      </c>
      <c r="H138" s="125">
        <v>0</v>
      </c>
      <c r="I138" s="125">
        <v>0</v>
      </c>
      <c r="J138" s="125">
        <v>0</v>
      </c>
      <c r="K138" s="125">
        <v>0</v>
      </c>
      <c r="L138" s="125">
        <v>0</v>
      </c>
      <c r="M138" s="125">
        <v>1</v>
      </c>
      <c r="N138" s="125">
        <v>0.68100000000000005</v>
      </c>
      <c r="O138" s="125">
        <v>3284</v>
      </c>
      <c r="P138" s="125">
        <v>10112</v>
      </c>
      <c r="Q138" s="125">
        <v>2236.3391999999999</v>
      </c>
      <c r="R138" s="125">
        <v>119523</v>
      </c>
      <c r="S138" s="126">
        <v>64.428161834979292</v>
      </c>
    </row>
    <row r="139" spans="1:19" x14ac:dyDescent="0.25">
      <c r="A139" s="123">
        <v>2</v>
      </c>
      <c r="B139" s="125" t="s">
        <v>1116</v>
      </c>
      <c r="C139" s="127">
        <v>11244</v>
      </c>
      <c r="D139" s="125" t="s">
        <v>2121</v>
      </c>
      <c r="E139" s="125" t="s">
        <v>953</v>
      </c>
      <c r="F139" s="125" t="s">
        <v>958</v>
      </c>
      <c r="G139" s="125">
        <v>35</v>
      </c>
      <c r="H139" s="125">
        <v>0</v>
      </c>
      <c r="I139" s="125">
        <v>0</v>
      </c>
      <c r="J139" s="125">
        <v>0</v>
      </c>
      <c r="K139" s="125">
        <v>0</v>
      </c>
      <c r="L139" s="125">
        <v>0</v>
      </c>
      <c r="M139" s="125">
        <v>1</v>
      </c>
      <c r="N139" s="125">
        <v>0.54079999999999995</v>
      </c>
      <c r="O139" s="125">
        <v>3086</v>
      </c>
      <c r="P139" s="125">
        <v>6968</v>
      </c>
      <c r="Q139" s="125">
        <v>1668.7779</v>
      </c>
      <c r="R139" s="125">
        <v>97012</v>
      </c>
      <c r="S139" s="126">
        <v>54.544031311154598</v>
      </c>
    </row>
    <row r="140" spans="1:19" x14ac:dyDescent="0.25">
      <c r="A140" s="123">
        <v>2</v>
      </c>
      <c r="B140" s="125" t="s">
        <v>1116</v>
      </c>
      <c r="C140" s="127">
        <v>11249</v>
      </c>
      <c r="D140" s="125" t="s">
        <v>2126</v>
      </c>
      <c r="E140" s="125" t="s">
        <v>953</v>
      </c>
      <c r="F140" s="125" t="s">
        <v>958</v>
      </c>
      <c r="G140" s="125">
        <v>31</v>
      </c>
      <c r="H140" s="125">
        <v>0</v>
      </c>
      <c r="I140" s="125">
        <v>0</v>
      </c>
      <c r="J140" s="125">
        <v>0</v>
      </c>
      <c r="K140" s="125">
        <v>0</v>
      </c>
      <c r="L140" s="125">
        <v>0</v>
      </c>
      <c r="M140" s="125">
        <v>1</v>
      </c>
      <c r="N140" s="125">
        <v>0.65029999999999999</v>
      </c>
      <c r="O140" s="125">
        <v>1237</v>
      </c>
      <c r="P140" s="125">
        <v>3565</v>
      </c>
      <c r="Q140" s="125">
        <v>804.44619999999998</v>
      </c>
      <c r="R140" s="125">
        <v>77089</v>
      </c>
      <c r="S140" s="126">
        <v>31.506849315068493</v>
      </c>
    </row>
    <row r="141" spans="1:19" x14ac:dyDescent="0.25">
      <c r="A141" s="123">
        <v>2</v>
      </c>
      <c r="B141" s="125" t="s">
        <v>1116</v>
      </c>
      <c r="C141" s="127">
        <v>11247</v>
      </c>
      <c r="D141" s="125" t="s">
        <v>2124</v>
      </c>
      <c r="E141" s="125" t="s">
        <v>953</v>
      </c>
      <c r="F141" s="125" t="s">
        <v>958</v>
      </c>
      <c r="G141" s="125">
        <v>70</v>
      </c>
      <c r="H141" s="125">
        <v>0</v>
      </c>
      <c r="I141" s="125">
        <v>0</v>
      </c>
      <c r="J141" s="125">
        <v>0</v>
      </c>
      <c r="K141" s="125">
        <v>0</v>
      </c>
      <c r="L141" s="125">
        <v>0</v>
      </c>
      <c r="M141" s="125">
        <v>1</v>
      </c>
      <c r="N141" s="125">
        <v>0.65659999999999996</v>
      </c>
      <c r="O141" s="125">
        <v>5240</v>
      </c>
      <c r="P141" s="125">
        <v>16731</v>
      </c>
      <c r="Q141" s="125">
        <v>3440.4472000000001</v>
      </c>
      <c r="R141" s="125">
        <v>174640</v>
      </c>
      <c r="S141" s="126">
        <v>65.483365949119374</v>
      </c>
    </row>
    <row r="142" spans="1:19" x14ac:dyDescent="0.25">
      <c r="A142" s="123">
        <v>2</v>
      </c>
      <c r="B142" s="125" t="s">
        <v>1126</v>
      </c>
      <c r="C142" s="127">
        <v>10673</v>
      </c>
      <c r="D142" s="125" t="s">
        <v>2128</v>
      </c>
      <c r="E142" s="125" t="s">
        <v>949</v>
      </c>
      <c r="F142" s="125" t="s">
        <v>950</v>
      </c>
      <c r="G142" s="125">
        <v>620</v>
      </c>
      <c r="H142" s="125">
        <v>40</v>
      </c>
      <c r="I142" s="125">
        <v>8</v>
      </c>
      <c r="J142" s="125">
        <v>8</v>
      </c>
      <c r="K142" s="125">
        <v>0</v>
      </c>
      <c r="L142" s="125">
        <v>56</v>
      </c>
      <c r="M142" s="125">
        <v>9</v>
      </c>
      <c r="N142" s="125">
        <v>1.7174</v>
      </c>
      <c r="O142" s="125">
        <v>44725</v>
      </c>
      <c r="P142" s="125">
        <v>243507</v>
      </c>
      <c r="Q142" s="125">
        <v>76810.720000000001</v>
      </c>
      <c r="R142" s="125">
        <v>664754</v>
      </c>
      <c r="S142" s="126">
        <v>107.60362350861688</v>
      </c>
    </row>
    <row r="143" spans="1:19" x14ac:dyDescent="0.25">
      <c r="A143" s="123">
        <v>2</v>
      </c>
      <c r="B143" s="125" t="s">
        <v>1126</v>
      </c>
      <c r="C143" s="127">
        <v>11160</v>
      </c>
      <c r="D143" s="125" t="s">
        <v>2131</v>
      </c>
      <c r="E143" s="125" t="s">
        <v>953</v>
      </c>
      <c r="F143" s="125" t="s">
        <v>954</v>
      </c>
      <c r="G143" s="125">
        <v>34</v>
      </c>
      <c r="H143" s="125">
        <v>0</v>
      </c>
      <c r="I143" s="125">
        <v>0</v>
      </c>
      <c r="J143" s="125">
        <v>0</v>
      </c>
      <c r="K143" s="125">
        <v>0</v>
      </c>
      <c r="L143" s="125">
        <v>0</v>
      </c>
      <c r="M143" s="125">
        <v>1</v>
      </c>
      <c r="N143" s="125">
        <v>0.68520000000000003</v>
      </c>
      <c r="O143" s="125">
        <v>2994</v>
      </c>
      <c r="P143" s="125">
        <v>8282</v>
      </c>
      <c r="Q143" s="125">
        <v>2051.5500000000002</v>
      </c>
      <c r="R143" s="125">
        <v>94735</v>
      </c>
      <c r="S143" s="126">
        <v>66.7365028203062</v>
      </c>
    </row>
    <row r="144" spans="1:19" x14ac:dyDescent="0.25">
      <c r="A144" s="123">
        <v>2</v>
      </c>
      <c r="B144" s="125" t="s">
        <v>1126</v>
      </c>
      <c r="C144" s="127">
        <v>11158</v>
      </c>
      <c r="D144" s="125" t="s">
        <v>2129</v>
      </c>
      <c r="E144" s="125" t="s">
        <v>953</v>
      </c>
      <c r="F144" s="125" t="s">
        <v>958</v>
      </c>
      <c r="G144" s="125">
        <v>34</v>
      </c>
      <c r="H144" s="125">
        <v>0</v>
      </c>
      <c r="I144" s="125">
        <v>0</v>
      </c>
      <c r="J144" s="125">
        <v>0</v>
      </c>
      <c r="K144" s="125">
        <v>0</v>
      </c>
      <c r="L144" s="125">
        <v>0</v>
      </c>
      <c r="M144" s="125">
        <v>1</v>
      </c>
      <c r="N144" s="125">
        <v>0.72696308724832204</v>
      </c>
      <c r="O144" s="125">
        <v>1192</v>
      </c>
      <c r="P144" s="125">
        <v>3818</v>
      </c>
      <c r="Q144" s="125">
        <v>866.54</v>
      </c>
      <c r="R144" s="125">
        <v>84817</v>
      </c>
      <c r="S144" s="126">
        <v>30.765511684125705</v>
      </c>
    </row>
    <row r="145" spans="1:19" x14ac:dyDescent="0.25">
      <c r="A145" s="123">
        <v>2</v>
      </c>
      <c r="B145" s="125" t="s">
        <v>1126</v>
      </c>
      <c r="C145" s="127">
        <v>11165</v>
      </c>
      <c r="D145" s="125" t="s">
        <v>2136</v>
      </c>
      <c r="E145" s="125" t="s">
        <v>953</v>
      </c>
      <c r="F145" s="125" t="s">
        <v>958</v>
      </c>
      <c r="G145" s="125">
        <v>35</v>
      </c>
      <c r="H145" s="125">
        <v>0</v>
      </c>
      <c r="I145" s="125">
        <v>0</v>
      </c>
      <c r="J145" s="125">
        <v>0</v>
      </c>
      <c r="K145" s="125">
        <v>0</v>
      </c>
      <c r="L145" s="125">
        <v>0</v>
      </c>
      <c r="M145" s="125">
        <v>1</v>
      </c>
      <c r="N145" s="125">
        <v>0.69065674704976898</v>
      </c>
      <c r="O145" s="125">
        <v>1949</v>
      </c>
      <c r="P145" s="125">
        <v>6669</v>
      </c>
      <c r="Q145" s="125">
        <v>1346.09</v>
      </c>
      <c r="R145" s="125">
        <v>70397</v>
      </c>
      <c r="S145" s="126">
        <v>52.203522504892369</v>
      </c>
    </row>
    <row r="146" spans="1:19" x14ac:dyDescent="0.25">
      <c r="A146" s="123">
        <v>2</v>
      </c>
      <c r="B146" s="125" t="s">
        <v>1126</v>
      </c>
      <c r="C146" s="127">
        <v>11159</v>
      </c>
      <c r="D146" s="125" t="s">
        <v>2130</v>
      </c>
      <c r="E146" s="125" t="s">
        <v>953</v>
      </c>
      <c r="F146" s="125" t="s">
        <v>958</v>
      </c>
      <c r="G146" s="125">
        <v>35</v>
      </c>
      <c r="H146" s="125">
        <v>0</v>
      </c>
      <c r="I146" s="125">
        <v>0</v>
      </c>
      <c r="J146" s="125">
        <v>0</v>
      </c>
      <c r="K146" s="125">
        <v>0</v>
      </c>
      <c r="L146" s="125">
        <v>0</v>
      </c>
      <c r="M146" s="125">
        <v>1</v>
      </c>
      <c r="N146" s="125">
        <v>0.52439999999999998</v>
      </c>
      <c r="O146" s="125">
        <v>2884</v>
      </c>
      <c r="P146" s="125">
        <v>7107</v>
      </c>
      <c r="Q146" s="125">
        <v>1512.37</v>
      </c>
      <c r="R146" s="125">
        <v>95552</v>
      </c>
      <c r="S146" s="126">
        <v>55.6320939334638</v>
      </c>
    </row>
    <row r="147" spans="1:19" x14ac:dyDescent="0.25">
      <c r="A147" s="123">
        <v>2</v>
      </c>
      <c r="B147" s="125" t="s">
        <v>1126</v>
      </c>
      <c r="C147" s="127">
        <v>11162</v>
      </c>
      <c r="D147" s="125" t="s">
        <v>2133</v>
      </c>
      <c r="E147" s="125" t="s">
        <v>953</v>
      </c>
      <c r="F147" s="125" t="s">
        <v>958</v>
      </c>
      <c r="G147" s="125">
        <v>30</v>
      </c>
      <c r="H147" s="125">
        <v>0</v>
      </c>
      <c r="I147" s="125">
        <v>0</v>
      </c>
      <c r="J147" s="125">
        <v>0</v>
      </c>
      <c r="K147" s="125">
        <v>0</v>
      </c>
      <c r="L147" s="125">
        <v>0</v>
      </c>
      <c r="M147" s="125">
        <v>1</v>
      </c>
      <c r="N147" s="125">
        <v>0.53990000000000005</v>
      </c>
      <c r="O147" s="125">
        <v>1401</v>
      </c>
      <c r="P147" s="125">
        <v>3546</v>
      </c>
      <c r="Q147" s="125">
        <v>756.36</v>
      </c>
      <c r="R147" s="125">
        <v>31157</v>
      </c>
      <c r="S147" s="126">
        <v>32.38356164383562</v>
      </c>
    </row>
    <row r="148" spans="1:19" x14ac:dyDescent="0.25">
      <c r="A148" s="123">
        <v>2</v>
      </c>
      <c r="B148" s="125" t="s">
        <v>1126</v>
      </c>
      <c r="C148" s="127">
        <v>11163</v>
      </c>
      <c r="D148" s="125" t="s">
        <v>2134</v>
      </c>
      <c r="E148" s="125" t="s">
        <v>953</v>
      </c>
      <c r="F148" s="125" t="s">
        <v>958</v>
      </c>
      <c r="G148" s="125">
        <v>60</v>
      </c>
      <c r="H148" s="125">
        <v>0</v>
      </c>
      <c r="I148" s="125">
        <v>0</v>
      </c>
      <c r="J148" s="125">
        <v>0</v>
      </c>
      <c r="K148" s="125">
        <v>0</v>
      </c>
      <c r="L148" s="125">
        <v>0</v>
      </c>
      <c r="M148" s="125">
        <v>1</v>
      </c>
      <c r="N148" s="125">
        <v>0.69640000000000002</v>
      </c>
      <c r="O148" s="125">
        <v>4345</v>
      </c>
      <c r="P148" s="125">
        <v>11001</v>
      </c>
      <c r="Q148" s="125">
        <v>3026.06</v>
      </c>
      <c r="R148" s="125">
        <v>154881</v>
      </c>
      <c r="S148" s="126">
        <v>50.232876712328768</v>
      </c>
    </row>
    <row r="149" spans="1:19" x14ac:dyDescent="0.25">
      <c r="A149" s="123">
        <v>2</v>
      </c>
      <c r="B149" s="125" t="s">
        <v>1126</v>
      </c>
      <c r="C149" s="127">
        <v>11161</v>
      </c>
      <c r="D149" s="125" t="s">
        <v>2132</v>
      </c>
      <c r="E149" s="125" t="s">
        <v>953</v>
      </c>
      <c r="F149" s="125" t="s">
        <v>958</v>
      </c>
      <c r="G149" s="125">
        <v>30</v>
      </c>
      <c r="H149" s="125">
        <v>0</v>
      </c>
      <c r="I149" s="125">
        <v>0</v>
      </c>
      <c r="J149" s="125">
        <v>0</v>
      </c>
      <c r="K149" s="125">
        <v>0</v>
      </c>
      <c r="L149" s="125">
        <v>0</v>
      </c>
      <c r="M149" s="125">
        <v>1</v>
      </c>
      <c r="N149" s="125">
        <v>0.52959999999999996</v>
      </c>
      <c r="O149" s="125">
        <v>1123</v>
      </c>
      <c r="P149" s="125">
        <v>2646</v>
      </c>
      <c r="Q149" s="125">
        <v>594.7097</v>
      </c>
      <c r="R149" s="125">
        <v>29046</v>
      </c>
      <c r="S149" s="126">
        <v>24.164383561643834</v>
      </c>
    </row>
    <row r="150" spans="1:19" x14ac:dyDescent="0.25">
      <c r="A150" s="123">
        <v>2</v>
      </c>
      <c r="B150" s="125" t="s">
        <v>1126</v>
      </c>
      <c r="C150" s="127">
        <v>11164</v>
      </c>
      <c r="D150" s="125" t="s">
        <v>2135</v>
      </c>
      <c r="E150" s="125" t="s">
        <v>953</v>
      </c>
      <c r="F150" s="125" t="s">
        <v>958</v>
      </c>
      <c r="G150" s="125">
        <v>30</v>
      </c>
      <c r="H150" s="125">
        <v>0</v>
      </c>
      <c r="I150" s="125">
        <v>0</v>
      </c>
      <c r="J150" s="125">
        <v>0</v>
      </c>
      <c r="K150" s="125">
        <v>0</v>
      </c>
      <c r="L150" s="125">
        <v>0</v>
      </c>
      <c r="M150" s="125">
        <v>1</v>
      </c>
      <c r="N150" s="125">
        <v>0.64570000000000005</v>
      </c>
      <c r="O150" s="125">
        <v>2709</v>
      </c>
      <c r="P150" s="125">
        <v>9481</v>
      </c>
      <c r="Q150" s="125">
        <v>1749.24</v>
      </c>
      <c r="R150" s="125">
        <v>116502</v>
      </c>
      <c r="S150" s="126">
        <v>86.584474885844756</v>
      </c>
    </row>
    <row r="151" spans="1:19" x14ac:dyDescent="0.25">
      <c r="A151" s="123">
        <v>3</v>
      </c>
      <c r="B151" s="125" t="s">
        <v>1136</v>
      </c>
      <c r="C151" s="127">
        <v>10721</v>
      </c>
      <c r="D151" s="125" t="s">
        <v>2137</v>
      </c>
      <c r="E151" s="125" t="s">
        <v>986</v>
      </c>
      <c r="F151" s="125" t="s">
        <v>1013</v>
      </c>
      <c r="G151" s="125">
        <v>410</v>
      </c>
      <c r="H151" s="125">
        <v>18</v>
      </c>
      <c r="I151" s="125">
        <v>8</v>
      </c>
      <c r="J151" s="125">
        <v>0</v>
      </c>
      <c r="K151" s="125">
        <v>21</v>
      </c>
      <c r="L151" s="125">
        <v>47</v>
      </c>
      <c r="M151" s="125">
        <v>10</v>
      </c>
      <c r="N151" s="125">
        <v>1.4935</v>
      </c>
      <c r="O151" s="125">
        <v>41001</v>
      </c>
      <c r="P151" s="125">
        <v>155865</v>
      </c>
      <c r="Q151" s="125">
        <v>61234.993499999997</v>
      </c>
      <c r="R151" s="125">
        <v>398680</v>
      </c>
      <c r="S151" s="126">
        <v>104.15302372201805</v>
      </c>
    </row>
    <row r="152" spans="1:19" x14ac:dyDescent="0.25">
      <c r="A152" s="123">
        <v>3</v>
      </c>
      <c r="B152" s="125" t="s">
        <v>1136</v>
      </c>
      <c r="C152" s="127">
        <v>11231</v>
      </c>
      <c r="D152" s="125" t="s">
        <v>2141</v>
      </c>
      <c r="E152" s="125" t="s">
        <v>953</v>
      </c>
      <c r="F152" s="125" t="s">
        <v>961</v>
      </c>
      <c r="G152" s="125">
        <v>98</v>
      </c>
      <c r="H152" s="125">
        <v>0</v>
      </c>
      <c r="I152" s="125">
        <v>0</v>
      </c>
      <c r="J152" s="125">
        <v>0</v>
      </c>
      <c r="K152" s="125">
        <v>0</v>
      </c>
      <c r="L152" s="125">
        <v>0</v>
      </c>
      <c r="M152" s="125">
        <v>2</v>
      </c>
      <c r="N152" s="125">
        <v>0.71230000000000004</v>
      </c>
      <c r="O152" s="125">
        <v>7451</v>
      </c>
      <c r="P152" s="125">
        <v>23790</v>
      </c>
      <c r="Q152" s="125">
        <v>5307.3473000000004</v>
      </c>
      <c r="R152" s="125">
        <v>169852</v>
      </c>
      <c r="S152" s="126">
        <v>66.508247134470224</v>
      </c>
    </row>
    <row r="153" spans="1:19" x14ac:dyDescent="0.25">
      <c r="A153" s="123">
        <v>3</v>
      </c>
      <c r="B153" s="125" t="s">
        <v>1136</v>
      </c>
      <c r="C153" s="127">
        <v>11232</v>
      </c>
      <c r="D153" s="125" t="s">
        <v>2142</v>
      </c>
      <c r="E153" s="125" t="s">
        <v>953</v>
      </c>
      <c r="F153" s="125" t="s">
        <v>954</v>
      </c>
      <c r="G153" s="125">
        <v>98</v>
      </c>
      <c r="H153" s="125">
        <v>0</v>
      </c>
      <c r="I153" s="125">
        <v>0</v>
      </c>
      <c r="J153" s="125">
        <v>0</v>
      </c>
      <c r="K153" s="125">
        <v>0</v>
      </c>
      <c r="L153" s="125">
        <v>0</v>
      </c>
      <c r="M153" s="125">
        <v>2</v>
      </c>
      <c r="N153" s="125">
        <v>0.74239999999999995</v>
      </c>
      <c r="O153" s="125">
        <v>7106</v>
      </c>
      <c r="P153" s="125">
        <v>22334</v>
      </c>
      <c r="Q153" s="125">
        <v>5275.4943999999996</v>
      </c>
      <c r="R153" s="125">
        <v>167694</v>
      </c>
      <c r="S153" s="126">
        <v>62.437797036622868</v>
      </c>
    </row>
    <row r="154" spans="1:19" x14ac:dyDescent="0.25">
      <c r="A154" s="123">
        <v>3</v>
      </c>
      <c r="B154" s="125" t="s">
        <v>1136</v>
      </c>
      <c r="C154" s="127">
        <v>11230</v>
      </c>
      <c r="D154" s="125" t="s">
        <v>2140</v>
      </c>
      <c r="E154" s="125" t="s">
        <v>953</v>
      </c>
      <c r="F154" s="125" t="s">
        <v>958</v>
      </c>
      <c r="G154" s="125">
        <v>75</v>
      </c>
      <c r="H154" s="125">
        <v>0</v>
      </c>
      <c r="I154" s="125">
        <v>0</v>
      </c>
      <c r="J154" s="125">
        <v>0</v>
      </c>
      <c r="K154" s="125">
        <v>0</v>
      </c>
      <c r="L154" s="125">
        <v>0</v>
      </c>
      <c r="M154" s="125">
        <v>1</v>
      </c>
      <c r="N154" s="125">
        <v>0.62749999999999995</v>
      </c>
      <c r="O154" s="125">
        <v>7105</v>
      </c>
      <c r="P154" s="125">
        <v>20382</v>
      </c>
      <c r="Q154" s="125">
        <v>4458.3900000000003</v>
      </c>
      <c r="R154" s="125">
        <v>142327</v>
      </c>
      <c r="S154" s="126">
        <v>74.454794520547949</v>
      </c>
    </row>
    <row r="155" spans="1:19" x14ac:dyDescent="0.25">
      <c r="A155" s="123">
        <v>3</v>
      </c>
      <c r="B155" s="125" t="s">
        <v>1136</v>
      </c>
      <c r="C155" s="127">
        <v>11235</v>
      </c>
      <c r="D155" s="125" t="s">
        <v>2145</v>
      </c>
      <c r="E155" s="125" t="s">
        <v>953</v>
      </c>
      <c r="F155" s="125" t="s">
        <v>958</v>
      </c>
      <c r="G155" s="125">
        <v>34</v>
      </c>
      <c r="H155" s="125">
        <v>0</v>
      </c>
      <c r="I155" s="125">
        <v>0</v>
      </c>
      <c r="J155" s="125">
        <v>0</v>
      </c>
      <c r="K155" s="125">
        <v>0</v>
      </c>
      <c r="L155" s="125">
        <v>0</v>
      </c>
      <c r="M155" s="125">
        <v>1</v>
      </c>
      <c r="N155" s="125">
        <v>0.6361</v>
      </c>
      <c r="O155" s="125">
        <v>3676</v>
      </c>
      <c r="P155" s="125">
        <v>9666</v>
      </c>
      <c r="Q155" s="125">
        <v>2338.3036000000002</v>
      </c>
      <c r="R155" s="125">
        <v>94447</v>
      </c>
      <c r="S155" s="126">
        <v>77.888799355358586</v>
      </c>
    </row>
    <row r="156" spans="1:19" x14ac:dyDescent="0.25">
      <c r="A156" s="123">
        <v>3</v>
      </c>
      <c r="B156" s="125" t="s">
        <v>1136</v>
      </c>
      <c r="C156" s="127">
        <v>11229</v>
      </c>
      <c r="D156" s="125" t="s">
        <v>2139</v>
      </c>
      <c r="E156" s="125" t="s">
        <v>953</v>
      </c>
      <c r="F156" s="125" t="s">
        <v>958</v>
      </c>
      <c r="G156" s="125">
        <v>43</v>
      </c>
      <c r="H156" s="125">
        <v>0</v>
      </c>
      <c r="I156" s="125">
        <v>0</v>
      </c>
      <c r="J156" s="125">
        <v>0</v>
      </c>
      <c r="K156" s="125">
        <v>0</v>
      </c>
      <c r="L156" s="125">
        <v>0</v>
      </c>
      <c r="M156" s="125">
        <v>1</v>
      </c>
      <c r="N156" s="125">
        <v>0.61280000000000001</v>
      </c>
      <c r="O156" s="125">
        <v>3304</v>
      </c>
      <c r="P156" s="125">
        <v>10578</v>
      </c>
      <c r="Q156" s="125">
        <v>2024.72</v>
      </c>
      <c r="R156" s="125">
        <v>85463</v>
      </c>
      <c r="S156" s="126">
        <v>67.397260273972606</v>
      </c>
    </row>
    <row r="157" spans="1:19" x14ac:dyDescent="0.25">
      <c r="A157" s="123">
        <v>3</v>
      </c>
      <c r="B157" s="125" t="s">
        <v>1136</v>
      </c>
      <c r="C157" s="127">
        <v>14135</v>
      </c>
      <c r="D157" s="125" t="s">
        <v>2147</v>
      </c>
      <c r="E157" s="125" t="s">
        <v>953</v>
      </c>
      <c r="F157" s="125" t="s">
        <v>958</v>
      </c>
      <c r="G157" s="125">
        <v>36</v>
      </c>
      <c r="H157" s="125">
        <v>0</v>
      </c>
      <c r="I157" s="125">
        <v>0</v>
      </c>
      <c r="J157" s="125">
        <v>0</v>
      </c>
      <c r="K157" s="125">
        <v>0</v>
      </c>
      <c r="L157" s="125">
        <v>0</v>
      </c>
      <c r="M157" s="125">
        <v>0</v>
      </c>
      <c r="N157" s="125">
        <v>0.68799999999999994</v>
      </c>
      <c r="O157" s="125">
        <v>2681</v>
      </c>
      <c r="P157" s="125">
        <v>7616</v>
      </c>
      <c r="Q157" s="125">
        <v>1844.528</v>
      </c>
      <c r="R157" s="125">
        <v>64003</v>
      </c>
      <c r="S157" s="126">
        <v>57.960426179604262</v>
      </c>
    </row>
    <row r="158" spans="1:19" x14ac:dyDescent="0.25">
      <c r="A158" s="123">
        <v>3</v>
      </c>
      <c r="B158" s="125" t="s">
        <v>1136</v>
      </c>
      <c r="C158" s="127">
        <v>11236</v>
      </c>
      <c r="D158" s="125" t="s">
        <v>2146</v>
      </c>
      <c r="E158" s="125" t="s">
        <v>953</v>
      </c>
      <c r="F158" s="125" t="s">
        <v>958</v>
      </c>
      <c r="G158" s="125">
        <v>33</v>
      </c>
      <c r="H158" s="125">
        <v>0</v>
      </c>
      <c r="I158" s="125">
        <v>0</v>
      </c>
      <c r="J158" s="125">
        <v>0</v>
      </c>
      <c r="K158" s="125">
        <v>0</v>
      </c>
      <c r="L158" s="125">
        <v>0</v>
      </c>
      <c r="M158" s="125">
        <v>0</v>
      </c>
      <c r="N158" s="125">
        <v>0.58499999999999996</v>
      </c>
      <c r="O158" s="125">
        <v>2158</v>
      </c>
      <c r="P158" s="125">
        <v>6354</v>
      </c>
      <c r="Q158" s="125">
        <v>1262.3399999999999</v>
      </c>
      <c r="R158" s="125">
        <v>65996</v>
      </c>
      <c r="S158" s="126">
        <v>52.752179327521795</v>
      </c>
    </row>
    <row r="159" spans="1:19" x14ac:dyDescent="0.25">
      <c r="A159" s="123">
        <v>3</v>
      </c>
      <c r="B159" s="125" t="s">
        <v>1136</v>
      </c>
      <c r="C159" s="127">
        <v>11233</v>
      </c>
      <c r="D159" s="125" t="s">
        <v>2143</v>
      </c>
      <c r="E159" s="125" t="s">
        <v>953</v>
      </c>
      <c r="F159" s="125" t="s">
        <v>958</v>
      </c>
      <c r="G159" s="125">
        <v>76</v>
      </c>
      <c r="H159" s="125">
        <v>0</v>
      </c>
      <c r="I159" s="125">
        <v>0</v>
      </c>
      <c r="J159" s="125">
        <v>0</v>
      </c>
      <c r="K159" s="125">
        <v>0</v>
      </c>
      <c r="L159" s="125">
        <v>0</v>
      </c>
      <c r="M159" s="125">
        <v>1</v>
      </c>
      <c r="N159" s="125">
        <v>0.55649999999999999</v>
      </c>
      <c r="O159" s="125">
        <v>5400</v>
      </c>
      <c r="P159" s="125">
        <v>16426</v>
      </c>
      <c r="Q159" s="125">
        <v>3005.1</v>
      </c>
      <c r="R159" s="125">
        <v>125628</v>
      </c>
      <c r="S159" s="126">
        <v>59.214131218457105</v>
      </c>
    </row>
    <row r="160" spans="1:19" x14ac:dyDescent="0.25">
      <c r="A160" s="123">
        <v>3</v>
      </c>
      <c r="B160" s="125" t="s">
        <v>1136</v>
      </c>
      <c r="C160" s="127">
        <v>11234</v>
      </c>
      <c r="D160" s="125" t="s">
        <v>2144</v>
      </c>
      <c r="E160" s="125" t="s">
        <v>953</v>
      </c>
      <c r="F160" s="125" t="s">
        <v>958</v>
      </c>
      <c r="G160" s="125">
        <v>39</v>
      </c>
      <c r="H160" s="125">
        <v>0</v>
      </c>
      <c r="I160" s="125">
        <v>0</v>
      </c>
      <c r="J160" s="125">
        <v>0</v>
      </c>
      <c r="K160" s="125">
        <v>0</v>
      </c>
      <c r="L160" s="125">
        <v>0</v>
      </c>
      <c r="M160" s="125">
        <v>0</v>
      </c>
      <c r="N160" s="125">
        <v>0.63039999999999996</v>
      </c>
      <c r="O160" s="125">
        <v>2800</v>
      </c>
      <c r="P160" s="125">
        <v>7854</v>
      </c>
      <c r="Q160" s="125">
        <v>1762.56</v>
      </c>
      <c r="R160" s="125">
        <v>108724</v>
      </c>
      <c r="S160" s="126">
        <v>55.173867228661749</v>
      </c>
    </row>
    <row r="161" spans="1:19" x14ac:dyDescent="0.25">
      <c r="A161" s="129">
        <v>3</v>
      </c>
      <c r="B161" s="130" t="s">
        <v>1136</v>
      </c>
      <c r="C161" s="131">
        <v>28010</v>
      </c>
      <c r="D161" s="130" t="s">
        <v>2148</v>
      </c>
      <c r="E161" s="130" t="s">
        <v>953</v>
      </c>
      <c r="F161" s="130" t="s">
        <v>980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>
        <v>0</v>
      </c>
      <c r="Q161" s="130">
        <v>0</v>
      </c>
      <c r="R161" s="130">
        <v>48274</v>
      </c>
      <c r="S161" s="132"/>
    </row>
    <row r="162" spans="1:19" x14ac:dyDescent="0.25">
      <c r="A162" s="123">
        <v>3</v>
      </c>
      <c r="B162" s="125" t="s">
        <v>1136</v>
      </c>
      <c r="C162" s="127">
        <v>11228</v>
      </c>
      <c r="D162" s="125" t="s">
        <v>2138</v>
      </c>
      <c r="E162" s="125" t="s">
        <v>953</v>
      </c>
      <c r="F162" s="125" t="s">
        <v>980</v>
      </c>
      <c r="G162" s="125">
        <v>18</v>
      </c>
      <c r="H162" s="125">
        <v>0</v>
      </c>
      <c r="I162" s="125">
        <v>0</v>
      </c>
      <c r="J162" s="125">
        <v>0</v>
      </c>
      <c r="K162" s="125">
        <v>0</v>
      </c>
      <c r="L162" s="125">
        <v>0</v>
      </c>
      <c r="M162" s="125">
        <v>1</v>
      </c>
      <c r="N162" s="125">
        <v>0.66169999999999995</v>
      </c>
      <c r="O162" s="125">
        <v>875</v>
      </c>
      <c r="P162" s="125">
        <v>2812</v>
      </c>
      <c r="Q162" s="125">
        <v>578.98749999999995</v>
      </c>
      <c r="R162" s="125">
        <v>63960</v>
      </c>
      <c r="S162" s="126">
        <v>42.800608828006091</v>
      </c>
    </row>
    <row r="163" spans="1:19" x14ac:dyDescent="0.25">
      <c r="A163" s="123">
        <v>3</v>
      </c>
      <c r="B163" s="125" t="s">
        <v>1149</v>
      </c>
      <c r="C163" s="127">
        <v>10694</v>
      </c>
      <c r="D163" s="125" t="s">
        <v>2149</v>
      </c>
      <c r="E163" s="125" t="s">
        <v>986</v>
      </c>
      <c r="F163" s="125" t="s">
        <v>1013</v>
      </c>
      <c r="G163" s="125">
        <v>348</v>
      </c>
      <c r="H163" s="125">
        <v>16</v>
      </c>
      <c r="I163" s="125">
        <v>6</v>
      </c>
      <c r="J163" s="125">
        <v>0</v>
      </c>
      <c r="K163" s="125">
        <v>0</v>
      </c>
      <c r="L163" s="125">
        <v>22</v>
      </c>
      <c r="M163" s="125">
        <v>7</v>
      </c>
      <c r="N163" s="125">
        <v>1.2649999999999999</v>
      </c>
      <c r="O163" s="125">
        <v>24376</v>
      </c>
      <c r="P163" s="125">
        <v>113118</v>
      </c>
      <c r="Q163" s="125">
        <v>30835.64</v>
      </c>
      <c r="R163" s="125">
        <v>361303</v>
      </c>
      <c r="S163" s="126">
        <v>89.055266887104395</v>
      </c>
    </row>
    <row r="164" spans="1:19" x14ac:dyDescent="0.25">
      <c r="A164" s="123">
        <v>3</v>
      </c>
      <c r="B164" s="125" t="s">
        <v>1149</v>
      </c>
      <c r="C164" s="127">
        <v>10802</v>
      </c>
      <c r="D164" s="125" t="s">
        <v>2150</v>
      </c>
      <c r="E164" s="125" t="s">
        <v>953</v>
      </c>
      <c r="F164" s="125" t="s">
        <v>958</v>
      </c>
      <c r="G164" s="125">
        <v>30</v>
      </c>
      <c r="H164" s="125">
        <v>0</v>
      </c>
      <c r="I164" s="125">
        <v>0</v>
      </c>
      <c r="J164" s="125">
        <v>0</v>
      </c>
      <c r="K164" s="125">
        <v>0</v>
      </c>
      <c r="L164" s="125">
        <v>0</v>
      </c>
      <c r="M164" s="125">
        <v>1</v>
      </c>
      <c r="N164" s="125">
        <v>0.62609999999999999</v>
      </c>
      <c r="O164" s="125">
        <v>2481</v>
      </c>
      <c r="P164" s="125">
        <v>5060</v>
      </c>
      <c r="Q164" s="125">
        <v>1553.3541</v>
      </c>
      <c r="R164" s="125">
        <v>80133</v>
      </c>
      <c r="S164" s="126">
        <v>46.210045662100455</v>
      </c>
    </row>
    <row r="165" spans="1:19" x14ac:dyDescent="0.25">
      <c r="A165" s="123">
        <v>3</v>
      </c>
      <c r="B165" s="125" t="s">
        <v>1149</v>
      </c>
      <c r="C165" s="127">
        <v>10803</v>
      </c>
      <c r="D165" s="125" t="s">
        <v>2151</v>
      </c>
      <c r="E165" s="125" t="s">
        <v>953</v>
      </c>
      <c r="F165" s="125" t="s">
        <v>958</v>
      </c>
      <c r="G165" s="125">
        <v>38</v>
      </c>
      <c r="H165" s="125">
        <v>0</v>
      </c>
      <c r="I165" s="125">
        <v>0</v>
      </c>
      <c r="J165" s="125">
        <v>0</v>
      </c>
      <c r="K165" s="125">
        <v>0</v>
      </c>
      <c r="L165" s="125">
        <v>0</v>
      </c>
      <c r="M165" s="125">
        <v>1</v>
      </c>
      <c r="N165" s="125">
        <v>0.60580000000000001</v>
      </c>
      <c r="O165" s="125">
        <v>2186</v>
      </c>
      <c r="P165" s="125">
        <v>6602</v>
      </c>
      <c r="Q165" s="125">
        <v>1324.2788</v>
      </c>
      <c r="R165" s="125">
        <v>91791</v>
      </c>
      <c r="S165" s="126">
        <v>47.599134823359769</v>
      </c>
    </row>
    <row r="166" spans="1:19" x14ac:dyDescent="0.25">
      <c r="A166" s="123">
        <v>3</v>
      </c>
      <c r="B166" s="125" t="s">
        <v>1149</v>
      </c>
      <c r="C166" s="127">
        <v>10805</v>
      </c>
      <c r="D166" s="125" t="s">
        <v>2153</v>
      </c>
      <c r="E166" s="125" t="s">
        <v>953</v>
      </c>
      <c r="F166" s="125" t="s">
        <v>958</v>
      </c>
      <c r="G166" s="125">
        <v>60</v>
      </c>
      <c r="H166" s="125">
        <v>0</v>
      </c>
      <c r="I166" s="125">
        <v>0</v>
      </c>
      <c r="J166" s="125">
        <v>0</v>
      </c>
      <c r="K166" s="125">
        <v>0</v>
      </c>
      <c r="L166" s="125">
        <v>0</v>
      </c>
      <c r="M166" s="125">
        <v>1</v>
      </c>
      <c r="N166" s="125">
        <v>0.65990000000000004</v>
      </c>
      <c r="O166" s="125">
        <v>3644</v>
      </c>
      <c r="P166" s="125">
        <v>11123</v>
      </c>
      <c r="Q166" s="125">
        <v>2404.6756</v>
      </c>
      <c r="R166" s="125">
        <v>136613</v>
      </c>
      <c r="S166" s="126">
        <v>50.789954337899545</v>
      </c>
    </row>
    <row r="167" spans="1:19" x14ac:dyDescent="0.25">
      <c r="A167" s="123">
        <v>3</v>
      </c>
      <c r="B167" s="125" t="s">
        <v>1149</v>
      </c>
      <c r="C167" s="127">
        <v>10804</v>
      </c>
      <c r="D167" s="125" t="s">
        <v>2152</v>
      </c>
      <c r="E167" s="125" t="s">
        <v>953</v>
      </c>
      <c r="F167" s="125" t="s">
        <v>958</v>
      </c>
      <c r="G167" s="125">
        <v>30</v>
      </c>
      <c r="H167" s="125">
        <v>0</v>
      </c>
      <c r="I167" s="125">
        <v>0</v>
      </c>
      <c r="J167" s="125">
        <v>0</v>
      </c>
      <c r="K167" s="125">
        <v>0</v>
      </c>
      <c r="L167" s="125">
        <v>0</v>
      </c>
      <c r="M167" s="125">
        <v>1</v>
      </c>
      <c r="N167" s="125">
        <v>0.63</v>
      </c>
      <c r="O167" s="125">
        <v>1718</v>
      </c>
      <c r="P167" s="125">
        <v>5200</v>
      </c>
      <c r="Q167" s="125">
        <v>1063.33</v>
      </c>
      <c r="R167" s="125">
        <v>72524</v>
      </c>
      <c r="S167" s="126">
        <v>47.488584474885847</v>
      </c>
    </row>
    <row r="168" spans="1:19" x14ac:dyDescent="0.25">
      <c r="A168" s="123">
        <v>3</v>
      </c>
      <c r="B168" s="125" t="s">
        <v>1149</v>
      </c>
      <c r="C168" s="127">
        <v>10806</v>
      </c>
      <c r="D168" s="125" t="s">
        <v>2154</v>
      </c>
      <c r="E168" s="125" t="s">
        <v>953</v>
      </c>
      <c r="F168" s="125" t="s">
        <v>958</v>
      </c>
      <c r="G168" s="125">
        <v>30</v>
      </c>
      <c r="H168" s="125">
        <v>0</v>
      </c>
      <c r="I168" s="125">
        <v>0</v>
      </c>
      <c r="J168" s="125">
        <v>0</v>
      </c>
      <c r="K168" s="125">
        <v>0</v>
      </c>
      <c r="L168" s="125">
        <v>0</v>
      </c>
      <c r="M168" s="125">
        <v>1</v>
      </c>
      <c r="N168" s="125">
        <v>1.1032</v>
      </c>
      <c r="O168" s="125">
        <v>3052</v>
      </c>
      <c r="P168" s="125">
        <v>8808</v>
      </c>
      <c r="Q168" s="125">
        <v>3366.9663999999998</v>
      </c>
      <c r="R168" s="125">
        <v>148932</v>
      </c>
      <c r="S168" s="126">
        <v>80.438356164383563</v>
      </c>
    </row>
    <row r="169" spans="1:19" x14ac:dyDescent="0.25">
      <c r="A169" s="129">
        <v>3</v>
      </c>
      <c r="B169" s="130" t="s">
        <v>1149</v>
      </c>
      <c r="C169" s="131">
        <v>27975</v>
      </c>
      <c r="D169" s="130" t="s">
        <v>2156</v>
      </c>
      <c r="E169" s="130" t="s">
        <v>953</v>
      </c>
      <c r="F169" s="130" t="s">
        <v>980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0</v>
      </c>
      <c r="Q169" s="130">
        <v>0</v>
      </c>
      <c r="R169" s="130">
        <v>27315</v>
      </c>
      <c r="S169" s="132"/>
    </row>
    <row r="170" spans="1:19" x14ac:dyDescent="0.25">
      <c r="A170" s="129">
        <v>3</v>
      </c>
      <c r="B170" s="130" t="s">
        <v>1149</v>
      </c>
      <c r="C170" s="131">
        <v>27974</v>
      </c>
      <c r="D170" s="130" t="s">
        <v>2155</v>
      </c>
      <c r="E170" s="130" t="s">
        <v>953</v>
      </c>
      <c r="F170" s="130" t="s">
        <v>980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0</v>
      </c>
      <c r="P170" s="130">
        <v>0</v>
      </c>
      <c r="Q170" s="130">
        <v>0</v>
      </c>
      <c r="R170" s="130">
        <v>41492</v>
      </c>
      <c r="S170" s="132"/>
    </row>
    <row r="171" spans="1:19" x14ac:dyDescent="0.25">
      <c r="A171" s="123">
        <v>3</v>
      </c>
      <c r="B171" s="125" t="s">
        <v>1158</v>
      </c>
      <c r="C171" s="127">
        <v>10675</v>
      </c>
      <c r="D171" s="125" t="s">
        <v>2157</v>
      </c>
      <c r="E171" s="125" t="s">
        <v>949</v>
      </c>
      <c r="F171" s="125" t="s">
        <v>950</v>
      </c>
      <c r="G171" s="125">
        <v>659</v>
      </c>
      <c r="H171" s="125">
        <v>24</v>
      </c>
      <c r="I171" s="125">
        <v>8</v>
      </c>
      <c r="J171" s="125">
        <v>4</v>
      </c>
      <c r="K171" s="125">
        <v>0</v>
      </c>
      <c r="L171" s="125">
        <v>36</v>
      </c>
      <c r="M171" s="125">
        <v>12</v>
      </c>
      <c r="N171" s="125">
        <v>2.0994000000000002</v>
      </c>
      <c r="O171" s="125">
        <v>46626</v>
      </c>
      <c r="P171" s="125">
        <v>240004</v>
      </c>
      <c r="Q171" s="125">
        <v>97886.624400000001</v>
      </c>
      <c r="R171" s="125">
        <v>778861</v>
      </c>
      <c r="S171" s="126">
        <v>99.779242106138398</v>
      </c>
    </row>
    <row r="172" spans="1:19" x14ac:dyDescent="0.25">
      <c r="A172" s="123">
        <v>3</v>
      </c>
      <c r="B172" s="125" t="s">
        <v>1158</v>
      </c>
      <c r="C172" s="127">
        <v>11214</v>
      </c>
      <c r="D172" s="125" t="s">
        <v>2163</v>
      </c>
      <c r="E172" s="125" t="s">
        <v>953</v>
      </c>
      <c r="F172" s="125" t="s">
        <v>961</v>
      </c>
      <c r="G172" s="125">
        <v>105</v>
      </c>
      <c r="H172" s="125">
        <v>5</v>
      </c>
      <c r="I172" s="125">
        <v>0</v>
      </c>
      <c r="J172" s="125">
        <v>0</v>
      </c>
      <c r="K172" s="125">
        <v>0</v>
      </c>
      <c r="L172" s="125">
        <v>5</v>
      </c>
      <c r="M172" s="125">
        <v>1</v>
      </c>
      <c r="N172" s="125">
        <v>0.94899999999999995</v>
      </c>
      <c r="O172" s="125">
        <v>7149</v>
      </c>
      <c r="P172" s="125">
        <v>30129</v>
      </c>
      <c r="Q172" s="125">
        <v>6784.4009999999998</v>
      </c>
      <c r="R172" s="125">
        <v>210342</v>
      </c>
      <c r="S172" s="126">
        <v>78.614481409001954</v>
      </c>
    </row>
    <row r="173" spans="1:19" x14ac:dyDescent="0.25">
      <c r="A173" s="123">
        <v>3</v>
      </c>
      <c r="B173" s="125" t="s">
        <v>1158</v>
      </c>
      <c r="C173" s="127">
        <v>11218</v>
      </c>
      <c r="D173" s="125" t="s">
        <v>2167</v>
      </c>
      <c r="E173" s="125" t="s">
        <v>953</v>
      </c>
      <c r="F173" s="125" t="s">
        <v>961</v>
      </c>
      <c r="G173" s="125">
        <v>106</v>
      </c>
      <c r="H173" s="125">
        <v>0</v>
      </c>
      <c r="I173" s="125">
        <v>0</v>
      </c>
      <c r="J173" s="125">
        <v>2</v>
      </c>
      <c r="K173" s="125">
        <v>0</v>
      </c>
      <c r="L173" s="125">
        <v>2</v>
      </c>
      <c r="M173" s="125">
        <v>2</v>
      </c>
      <c r="N173" s="125">
        <v>0.83720000000000006</v>
      </c>
      <c r="O173" s="125">
        <v>8339</v>
      </c>
      <c r="P173" s="125">
        <v>36652</v>
      </c>
      <c r="Q173" s="125">
        <v>6981.41</v>
      </c>
      <c r="R173" s="125">
        <v>205012</v>
      </c>
      <c r="S173" s="126">
        <v>94.732489015249413</v>
      </c>
    </row>
    <row r="174" spans="1:19" x14ac:dyDescent="0.25">
      <c r="A174" s="123">
        <v>3</v>
      </c>
      <c r="B174" s="125" t="s">
        <v>1158</v>
      </c>
      <c r="C174" s="127">
        <v>11210</v>
      </c>
      <c r="D174" s="125" t="s">
        <v>2159</v>
      </c>
      <c r="E174" s="125" t="s">
        <v>953</v>
      </c>
      <c r="F174" s="125" t="s">
        <v>954</v>
      </c>
      <c r="G174" s="125">
        <v>60</v>
      </c>
      <c r="H174" s="125">
        <v>0</v>
      </c>
      <c r="I174" s="125">
        <v>0</v>
      </c>
      <c r="J174" s="125">
        <v>0</v>
      </c>
      <c r="K174" s="125">
        <v>0</v>
      </c>
      <c r="L174" s="125">
        <v>0</v>
      </c>
      <c r="M174" s="125">
        <v>1</v>
      </c>
      <c r="N174" s="125">
        <v>0.86</v>
      </c>
      <c r="O174" s="125">
        <v>5615</v>
      </c>
      <c r="P174" s="125">
        <v>19441</v>
      </c>
      <c r="Q174" s="125">
        <v>4598.6499999999996</v>
      </c>
      <c r="R174" s="125">
        <v>139984</v>
      </c>
      <c r="S174" s="126">
        <v>88.771689497716892</v>
      </c>
    </row>
    <row r="175" spans="1:19" x14ac:dyDescent="0.25">
      <c r="A175" s="123">
        <v>3</v>
      </c>
      <c r="B175" s="125" t="s">
        <v>1158</v>
      </c>
      <c r="C175" s="127">
        <v>11215</v>
      </c>
      <c r="D175" s="125" t="s">
        <v>2164</v>
      </c>
      <c r="E175" s="125" t="s">
        <v>953</v>
      </c>
      <c r="F175" s="125" t="s">
        <v>954</v>
      </c>
      <c r="G175" s="125">
        <v>68</v>
      </c>
      <c r="H175" s="125">
        <v>2</v>
      </c>
      <c r="I175" s="125">
        <v>0</v>
      </c>
      <c r="J175" s="125">
        <v>0</v>
      </c>
      <c r="K175" s="125">
        <v>0</v>
      </c>
      <c r="L175" s="125">
        <v>2</v>
      </c>
      <c r="M175" s="125">
        <v>2</v>
      </c>
      <c r="N175" s="125">
        <v>0.79490000000000005</v>
      </c>
      <c r="O175" s="125">
        <v>3624</v>
      </c>
      <c r="P175" s="125">
        <v>16442</v>
      </c>
      <c r="Q175" s="125">
        <v>2880.85</v>
      </c>
      <c r="R175" s="125">
        <v>135175</v>
      </c>
      <c r="S175" s="126">
        <v>66.244963738920219</v>
      </c>
    </row>
    <row r="176" spans="1:19" x14ac:dyDescent="0.25">
      <c r="A176" s="123">
        <v>3</v>
      </c>
      <c r="B176" s="125" t="s">
        <v>1158</v>
      </c>
      <c r="C176" s="127">
        <v>11212</v>
      </c>
      <c r="D176" s="125" t="s">
        <v>2161</v>
      </c>
      <c r="E176" s="125" t="s">
        <v>953</v>
      </c>
      <c r="F176" s="125" t="s">
        <v>954</v>
      </c>
      <c r="G176" s="125">
        <v>98</v>
      </c>
      <c r="H176" s="125">
        <v>0</v>
      </c>
      <c r="I176" s="125">
        <v>0</v>
      </c>
      <c r="J176" s="125">
        <v>0</v>
      </c>
      <c r="K176" s="125">
        <v>0</v>
      </c>
      <c r="L176" s="125">
        <v>0</v>
      </c>
      <c r="M176" s="125">
        <v>1</v>
      </c>
      <c r="N176" s="125">
        <v>0.64449999999999996</v>
      </c>
      <c r="O176" s="125">
        <v>7465</v>
      </c>
      <c r="P176" s="125">
        <v>30273</v>
      </c>
      <c r="Q176" s="125">
        <v>4811</v>
      </c>
      <c r="R176" s="125">
        <v>193988</v>
      </c>
      <c r="S176" s="126">
        <v>84.632373497344147</v>
      </c>
    </row>
    <row r="177" spans="1:19" x14ac:dyDescent="0.25">
      <c r="A177" s="123">
        <v>3</v>
      </c>
      <c r="B177" s="125" t="s">
        <v>1158</v>
      </c>
      <c r="C177" s="127">
        <v>11213</v>
      </c>
      <c r="D177" s="125" t="s">
        <v>2162</v>
      </c>
      <c r="E177" s="125" t="s">
        <v>953</v>
      </c>
      <c r="F177" s="125" t="s">
        <v>958</v>
      </c>
      <c r="G177" s="125">
        <v>33</v>
      </c>
      <c r="H177" s="125">
        <v>0</v>
      </c>
      <c r="I177" s="125">
        <v>0</v>
      </c>
      <c r="J177" s="125">
        <v>0</v>
      </c>
      <c r="K177" s="125">
        <v>0</v>
      </c>
      <c r="L177" s="125">
        <v>0</v>
      </c>
      <c r="M177" s="125">
        <v>0</v>
      </c>
      <c r="N177" s="125">
        <v>0.65</v>
      </c>
      <c r="O177" s="125">
        <v>2074</v>
      </c>
      <c r="P177" s="125">
        <v>6464</v>
      </c>
      <c r="Q177" s="125">
        <v>1341.05</v>
      </c>
      <c r="R177" s="125">
        <v>100871</v>
      </c>
      <c r="S177" s="126">
        <v>53.665421336654212</v>
      </c>
    </row>
    <row r="178" spans="1:19" x14ac:dyDescent="0.25">
      <c r="A178" s="123">
        <v>3</v>
      </c>
      <c r="B178" s="125" t="s">
        <v>1158</v>
      </c>
      <c r="C178" s="127">
        <v>11209</v>
      </c>
      <c r="D178" s="125" t="s">
        <v>2158</v>
      </c>
      <c r="E178" s="125" t="s">
        <v>953</v>
      </c>
      <c r="F178" s="125" t="s">
        <v>958</v>
      </c>
      <c r="G178" s="125">
        <v>30</v>
      </c>
      <c r="H178" s="125">
        <v>0</v>
      </c>
      <c r="I178" s="125">
        <v>0</v>
      </c>
      <c r="J178" s="125">
        <v>0</v>
      </c>
      <c r="K178" s="125">
        <v>0</v>
      </c>
      <c r="L178" s="125">
        <v>0</v>
      </c>
      <c r="M178" s="125">
        <v>1</v>
      </c>
      <c r="N178" s="125">
        <v>0.6179</v>
      </c>
      <c r="O178" s="125">
        <v>1928</v>
      </c>
      <c r="P178" s="125">
        <v>6146</v>
      </c>
      <c r="Q178" s="125">
        <v>1191.3112000000001</v>
      </c>
      <c r="R178" s="125">
        <v>112619</v>
      </c>
      <c r="S178" s="126">
        <v>56.12785388127854</v>
      </c>
    </row>
    <row r="179" spans="1:19" x14ac:dyDescent="0.25">
      <c r="A179" s="123">
        <v>3</v>
      </c>
      <c r="B179" s="125" t="s">
        <v>1158</v>
      </c>
      <c r="C179" s="127">
        <v>11219</v>
      </c>
      <c r="D179" s="125" t="s">
        <v>2168</v>
      </c>
      <c r="E179" s="125" t="s">
        <v>953</v>
      </c>
      <c r="F179" s="125" t="s">
        <v>958</v>
      </c>
      <c r="G179" s="125">
        <v>34</v>
      </c>
      <c r="H179" s="125">
        <v>0</v>
      </c>
      <c r="I179" s="125">
        <v>0</v>
      </c>
      <c r="J179" s="125">
        <v>0</v>
      </c>
      <c r="K179" s="125">
        <v>0</v>
      </c>
      <c r="L179" s="125">
        <v>0</v>
      </c>
      <c r="M179" s="125">
        <v>1</v>
      </c>
      <c r="N179" s="125">
        <v>0.6986</v>
      </c>
      <c r="O179" s="125">
        <v>2751</v>
      </c>
      <c r="P179" s="125">
        <v>11112</v>
      </c>
      <c r="Q179" s="125">
        <v>1921.8486</v>
      </c>
      <c r="R179" s="125">
        <v>99982</v>
      </c>
      <c r="S179" s="126">
        <v>89.540692989524572</v>
      </c>
    </row>
    <row r="180" spans="1:19" x14ac:dyDescent="0.25">
      <c r="A180" s="123">
        <v>3</v>
      </c>
      <c r="B180" s="125" t="s">
        <v>1158</v>
      </c>
      <c r="C180" s="127">
        <v>11217</v>
      </c>
      <c r="D180" s="125" t="s">
        <v>2166</v>
      </c>
      <c r="E180" s="125" t="s">
        <v>953</v>
      </c>
      <c r="F180" s="125" t="s">
        <v>958</v>
      </c>
      <c r="G180" s="125">
        <v>30</v>
      </c>
      <c r="H180" s="125">
        <v>0</v>
      </c>
      <c r="I180" s="125">
        <v>0</v>
      </c>
      <c r="J180" s="125">
        <v>0</v>
      </c>
      <c r="K180" s="125">
        <v>0</v>
      </c>
      <c r="L180" s="125">
        <v>0</v>
      </c>
      <c r="M180" s="125">
        <v>1</v>
      </c>
      <c r="N180" s="125">
        <v>0.62519999999999998</v>
      </c>
      <c r="O180" s="125">
        <v>3771</v>
      </c>
      <c r="P180" s="125">
        <v>10443</v>
      </c>
      <c r="Q180" s="125">
        <v>2355.4690000000001</v>
      </c>
      <c r="R180" s="125">
        <v>113335</v>
      </c>
      <c r="S180" s="126">
        <v>95.369863013698634</v>
      </c>
    </row>
    <row r="181" spans="1:19" x14ac:dyDescent="0.25">
      <c r="A181" s="123">
        <v>3</v>
      </c>
      <c r="B181" s="125" t="s">
        <v>1158</v>
      </c>
      <c r="C181" s="127">
        <v>11216</v>
      </c>
      <c r="D181" s="125" t="s">
        <v>2165</v>
      </c>
      <c r="E181" s="125" t="s">
        <v>953</v>
      </c>
      <c r="F181" s="125" t="s">
        <v>958</v>
      </c>
      <c r="G181" s="125">
        <v>60</v>
      </c>
      <c r="H181" s="125">
        <v>0</v>
      </c>
      <c r="I181" s="125">
        <v>0</v>
      </c>
      <c r="J181" s="125">
        <v>0</v>
      </c>
      <c r="K181" s="125">
        <v>0</v>
      </c>
      <c r="L181" s="125">
        <v>0</v>
      </c>
      <c r="M181" s="125">
        <v>1</v>
      </c>
      <c r="N181" s="125">
        <v>0.64219999999999999</v>
      </c>
      <c r="O181" s="125">
        <v>4801</v>
      </c>
      <c r="P181" s="125">
        <v>16663</v>
      </c>
      <c r="Q181" s="125">
        <v>3039.7334999999998</v>
      </c>
      <c r="R181" s="125">
        <v>126525</v>
      </c>
      <c r="S181" s="126">
        <v>76.086757990867582</v>
      </c>
    </row>
    <row r="182" spans="1:19" x14ac:dyDescent="0.25">
      <c r="A182" s="123">
        <v>3</v>
      </c>
      <c r="B182" s="125" t="s">
        <v>1158</v>
      </c>
      <c r="C182" s="127">
        <v>11220</v>
      </c>
      <c r="D182" s="125" t="s">
        <v>2169</v>
      </c>
      <c r="E182" s="125" t="s">
        <v>953</v>
      </c>
      <c r="F182" s="125" t="s">
        <v>958</v>
      </c>
      <c r="G182" s="125">
        <v>35</v>
      </c>
      <c r="H182" s="125">
        <v>0</v>
      </c>
      <c r="I182" s="125">
        <v>0</v>
      </c>
      <c r="J182" s="125">
        <v>0</v>
      </c>
      <c r="K182" s="125">
        <v>0</v>
      </c>
      <c r="L182" s="125">
        <v>0</v>
      </c>
      <c r="M182" s="125">
        <v>1</v>
      </c>
      <c r="N182" s="125">
        <v>0.76849999999999996</v>
      </c>
      <c r="O182" s="125">
        <v>1970</v>
      </c>
      <c r="P182" s="125">
        <v>7378</v>
      </c>
      <c r="Q182" s="125">
        <v>1395.6</v>
      </c>
      <c r="R182" s="125">
        <v>63916</v>
      </c>
      <c r="S182" s="126">
        <v>57.753424657534246</v>
      </c>
    </row>
    <row r="183" spans="1:19" x14ac:dyDescent="0.25">
      <c r="A183" s="123">
        <v>3</v>
      </c>
      <c r="B183" s="125" t="s">
        <v>1158</v>
      </c>
      <c r="C183" s="127">
        <v>11211</v>
      </c>
      <c r="D183" s="125" t="s">
        <v>2160</v>
      </c>
      <c r="E183" s="125" t="s">
        <v>953</v>
      </c>
      <c r="F183" s="125" t="s">
        <v>958</v>
      </c>
      <c r="G183" s="125">
        <v>60</v>
      </c>
      <c r="H183" s="125">
        <v>0</v>
      </c>
      <c r="I183" s="125">
        <v>0</v>
      </c>
      <c r="J183" s="125">
        <v>0</v>
      </c>
      <c r="K183" s="125">
        <v>0</v>
      </c>
      <c r="L183" s="125">
        <v>0</v>
      </c>
      <c r="M183" s="125">
        <v>1</v>
      </c>
      <c r="N183" s="125">
        <v>0.66700000000000004</v>
      </c>
      <c r="O183" s="125">
        <v>4144</v>
      </c>
      <c r="P183" s="125">
        <v>14832</v>
      </c>
      <c r="Q183" s="125">
        <v>2764.0479999999998</v>
      </c>
      <c r="R183" s="125">
        <v>142774</v>
      </c>
      <c r="S183" s="126">
        <v>67.726027397260268</v>
      </c>
    </row>
    <row r="184" spans="1:19" x14ac:dyDescent="0.25">
      <c r="A184" s="129">
        <v>3</v>
      </c>
      <c r="B184" s="130" t="s">
        <v>1158</v>
      </c>
      <c r="C184" s="131">
        <v>40749</v>
      </c>
      <c r="D184" s="130" t="s">
        <v>2170</v>
      </c>
      <c r="E184" s="130" t="s">
        <v>953</v>
      </c>
      <c r="F184" s="130" t="s">
        <v>980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1</v>
      </c>
      <c r="N184" s="130">
        <v>0</v>
      </c>
      <c r="O184" s="130">
        <v>0</v>
      </c>
      <c r="P184" s="130">
        <v>0</v>
      </c>
      <c r="Q184" s="130">
        <v>0</v>
      </c>
      <c r="R184" s="130">
        <v>35730</v>
      </c>
      <c r="S184" s="132"/>
    </row>
    <row r="185" spans="1:19" x14ac:dyDescent="0.25">
      <c r="A185" s="123">
        <v>3</v>
      </c>
      <c r="B185" s="125" t="s">
        <v>1173</v>
      </c>
      <c r="C185" s="127">
        <v>10726</v>
      </c>
      <c r="D185" s="125" t="s">
        <v>2171</v>
      </c>
      <c r="E185" s="125" t="s">
        <v>986</v>
      </c>
      <c r="F185" s="125" t="s">
        <v>1013</v>
      </c>
      <c r="G185" s="125">
        <v>456</v>
      </c>
      <c r="H185" s="125">
        <v>10</v>
      </c>
      <c r="I185" s="125">
        <v>6</v>
      </c>
      <c r="J185" s="125">
        <v>0</v>
      </c>
      <c r="K185" s="125">
        <v>0</v>
      </c>
      <c r="L185" s="125">
        <v>16</v>
      </c>
      <c r="M185" s="125">
        <v>11</v>
      </c>
      <c r="N185" s="125">
        <v>1.6701999999999999</v>
      </c>
      <c r="O185" s="125">
        <v>29854</v>
      </c>
      <c r="P185" s="125">
        <v>146817</v>
      </c>
      <c r="Q185" s="125">
        <v>49855.54</v>
      </c>
      <c r="R185" s="125">
        <v>426272</v>
      </c>
      <c r="S185" s="126">
        <v>88.210165825522708</v>
      </c>
    </row>
    <row r="186" spans="1:19" x14ac:dyDescent="0.25">
      <c r="A186" s="123">
        <v>3</v>
      </c>
      <c r="B186" s="125" t="s">
        <v>1173</v>
      </c>
      <c r="C186" s="127">
        <v>11260</v>
      </c>
      <c r="D186" s="125" t="s">
        <v>2174</v>
      </c>
      <c r="E186" s="125" t="s">
        <v>953</v>
      </c>
      <c r="F186" s="125" t="s">
        <v>961</v>
      </c>
      <c r="G186" s="125">
        <v>101</v>
      </c>
      <c r="H186" s="125">
        <v>3</v>
      </c>
      <c r="I186" s="125">
        <v>1</v>
      </c>
      <c r="J186" s="125">
        <v>0</v>
      </c>
      <c r="K186" s="125">
        <v>0</v>
      </c>
      <c r="L186" s="125">
        <v>4</v>
      </c>
      <c r="M186" s="125">
        <v>2</v>
      </c>
      <c r="N186" s="125">
        <v>0.92379999999999995</v>
      </c>
      <c r="O186" s="125">
        <v>7036</v>
      </c>
      <c r="P186" s="125">
        <v>24995</v>
      </c>
      <c r="Q186" s="125">
        <v>6499.8567999999996</v>
      </c>
      <c r="R186" s="125">
        <v>150572</v>
      </c>
      <c r="S186" s="126">
        <v>67.801437678014381</v>
      </c>
    </row>
    <row r="187" spans="1:19" ht="42" x14ac:dyDescent="0.25">
      <c r="A187" s="123">
        <v>3</v>
      </c>
      <c r="B187" s="125" t="s">
        <v>1173</v>
      </c>
      <c r="C187" s="127">
        <v>11456</v>
      </c>
      <c r="D187" s="125" t="s">
        <v>2178</v>
      </c>
      <c r="E187" s="125" t="s">
        <v>953</v>
      </c>
      <c r="F187" s="125" t="s">
        <v>961</v>
      </c>
      <c r="G187" s="125">
        <v>100</v>
      </c>
      <c r="H187" s="125">
        <v>4</v>
      </c>
      <c r="I187" s="125">
        <v>0</v>
      </c>
      <c r="J187" s="125">
        <v>0</v>
      </c>
      <c r="K187" s="125">
        <v>0</v>
      </c>
      <c r="L187" s="125">
        <v>4</v>
      </c>
      <c r="M187" s="125">
        <v>3</v>
      </c>
      <c r="N187" s="125">
        <v>0.88009999999999999</v>
      </c>
      <c r="O187" s="125">
        <v>9084</v>
      </c>
      <c r="P187" s="125">
        <v>32963</v>
      </c>
      <c r="Q187" s="125">
        <v>7994.8284000000003</v>
      </c>
      <c r="R187" s="125">
        <v>212501</v>
      </c>
      <c r="S187" s="126">
        <v>90.30958904109589</v>
      </c>
    </row>
    <row r="188" spans="1:19" x14ac:dyDescent="0.25">
      <c r="A188" s="123">
        <v>3</v>
      </c>
      <c r="B188" s="125" t="s">
        <v>1173</v>
      </c>
      <c r="C188" s="127">
        <v>11263</v>
      </c>
      <c r="D188" s="125" t="s">
        <v>2177</v>
      </c>
      <c r="E188" s="125" t="s">
        <v>953</v>
      </c>
      <c r="F188" s="125" t="s">
        <v>958</v>
      </c>
      <c r="G188" s="125">
        <v>34</v>
      </c>
      <c r="H188" s="125">
        <v>0</v>
      </c>
      <c r="I188" s="125">
        <v>0</v>
      </c>
      <c r="J188" s="125">
        <v>0</v>
      </c>
      <c r="K188" s="125">
        <v>0</v>
      </c>
      <c r="L188" s="125">
        <v>0</v>
      </c>
      <c r="M188" s="125">
        <v>0</v>
      </c>
      <c r="N188" s="125">
        <v>0.70830000000000004</v>
      </c>
      <c r="O188" s="125">
        <v>2355</v>
      </c>
      <c r="P188" s="125">
        <v>7028</v>
      </c>
      <c r="Q188" s="125">
        <v>1668.0464999999999</v>
      </c>
      <c r="R188" s="125">
        <v>110483</v>
      </c>
      <c r="S188" s="126">
        <v>56.6317485898469</v>
      </c>
    </row>
    <row r="189" spans="1:19" x14ac:dyDescent="0.25">
      <c r="A189" s="123">
        <v>3</v>
      </c>
      <c r="B189" s="125" t="s">
        <v>1173</v>
      </c>
      <c r="C189" s="127">
        <v>11261</v>
      </c>
      <c r="D189" s="125" t="s">
        <v>2175</v>
      </c>
      <c r="E189" s="125" t="s">
        <v>953</v>
      </c>
      <c r="F189" s="125" t="s">
        <v>958</v>
      </c>
      <c r="G189" s="125">
        <v>45</v>
      </c>
      <c r="H189" s="125">
        <v>0</v>
      </c>
      <c r="I189" s="125">
        <v>0</v>
      </c>
      <c r="J189" s="125">
        <v>0</v>
      </c>
      <c r="K189" s="125">
        <v>0</v>
      </c>
      <c r="L189" s="125">
        <v>0</v>
      </c>
      <c r="M189" s="125">
        <v>0</v>
      </c>
      <c r="N189" s="125">
        <v>0.73440000000000005</v>
      </c>
      <c r="O189" s="125">
        <v>3584</v>
      </c>
      <c r="P189" s="125">
        <v>10001</v>
      </c>
      <c r="Q189" s="125">
        <v>2632.0895999999998</v>
      </c>
      <c r="R189" s="125">
        <v>120674</v>
      </c>
      <c r="S189" s="126">
        <v>60.888888888888886</v>
      </c>
    </row>
    <row r="190" spans="1:19" x14ac:dyDescent="0.25">
      <c r="A190" s="123">
        <v>3</v>
      </c>
      <c r="B190" s="125" t="s">
        <v>1173</v>
      </c>
      <c r="C190" s="127">
        <v>11259</v>
      </c>
      <c r="D190" s="125" t="s">
        <v>2173</v>
      </c>
      <c r="E190" s="125" t="s">
        <v>953</v>
      </c>
      <c r="F190" s="125" t="s">
        <v>958</v>
      </c>
      <c r="G190" s="125">
        <v>35</v>
      </c>
      <c r="H190" s="125">
        <v>0</v>
      </c>
      <c r="I190" s="125">
        <v>0</v>
      </c>
      <c r="J190" s="125">
        <v>0</v>
      </c>
      <c r="K190" s="125">
        <v>0</v>
      </c>
      <c r="L190" s="125">
        <v>0</v>
      </c>
      <c r="M190" s="125">
        <v>0</v>
      </c>
      <c r="N190" s="125">
        <v>0.73509999999999998</v>
      </c>
      <c r="O190" s="125">
        <v>3056</v>
      </c>
      <c r="P190" s="125">
        <v>8475</v>
      </c>
      <c r="Q190" s="125">
        <v>2246.4656</v>
      </c>
      <c r="R190" s="125">
        <v>81475</v>
      </c>
      <c r="S190" s="126">
        <v>66.340508806262235</v>
      </c>
    </row>
    <row r="191" spans="1:19" x14ac:dyDescent="0.25">
      <c r="A191" s="123">
        <v>3</v>
      </c>
      <c r="B191" s="125" t="s">
        <v>1173</v>
      </c>
      <c r="C191" s="127">
        <v>11631</v>
      </c>
      <c r="D191" s="125" t="s">
        <v>2179</v>
      </c>
      <c r="E191" s="125" t="s">
        <v>953</v>
      </c>
      <c r="F191" s="125" t="s">
        <v>958</v>
      </c>
      <c r="G191" s="125">
        <v>34</v>
      </c>
      <c r="H191" s="125">
        <v>0</v>
      </c>
      <c r="I191" s="125">
        <v>0</v>
      </c>
      <c r="J191" s="125">
        <v>0</v>
      </c>
      <c r="K191" s="125">
        <v>0</v>
      </c>
      <c r="L191" s="125">
        <v>0</v>
      </c>
      <c r="M191" s="125">
        <v>0</v>
      </c>
      <c r="N191" s="125">
        <v>0.67049999999999998</v>
      </c>
      <c r="O191" s="125">
        <v>2808</v>
      </c>
      <c r="P191" s="125">
        <v>6848</v>
      </c>
      <c r="Q191" s="125">
        <v>1882.7639999999999</v>
      </c>
      <c r="R191" s="125">
        <v>74195</v>
      </c>
      <c r="S191" s="126">
        <v>55.181305398871878</v>
      </c>
    </row>
    <row r="192" spans="1:19" x14ac:dyDescent="0.25">
      <c r="A192" s="123">
        <v>3</v>
      </c>
      <c r="B192" s="125" t="s">
        <v>1173</v>
      </c>
      <c r="C192" s="127">
        <v>11258</v>
      </c>
      <c r="D192" s="125" t="s">
        <v>2172</v>
      </c>
      <c r="E192" s="125" t="s">
        <v>953</v>
      </c>
      <c r="F192" s="125" t="s">
        <v>958</v>
      </c>
      <c r="G192" s="125">
        <v>35</v>
      </c>
      <c r="H192" s="125">
        <v>0</v>
      </c>
      <c r="I192" s="125">
        <v>0</v>
      </c>
      <c r="J192" s="125">
        <v>0</v>
      </c>
      <c r="K192" s="125">
        <v>0</v>
      </c>
      <c r="L192" s="125">
        <v>0</v>
      </c>
      <c r="M192" s="125">
        <v>0</v>
      </c>
      <c r="N192" s="125">
        <v>0.84889999999999999</v>
      </c>
      <c r="O192" s="125">
        <v>2507</v>
      </c>
      <c r="P192" s="125">
        <v>7747</v>
      </c>
      <c r="Q192" s="125">
        <v>2128.2800000000002</v>
      </c>
      <c r="R192" s="125">
        <v>66518</v>
      </c>
      <c r="S192" s="126">
        <v>60.641878669275933</v>
      </c>
    </row>
    <row r="193" spans="1:19" x14ac:dyDescent="0.25">
      <c r="A193" s="123">
        <v>3</v>
      </c>
      <c r="B193" s="125" t="s">
        <v>1173</v>
      </c>
      <c r="C193" s="127">
        <v>11262</v>
      </c>
      <c r="D193" s="125" t="s">
        <v>2176</v>
      </c>
      <c r="E193" s="125" t="s">
        <v>953</v>
      </c>
      <c r="F193" s="125" t="s">
        <v>958</v>
      </c>
      <c r="G193" s="125">
        <v>43</v>
      </c>
      <c r="H193" s="125">
        <v>0</v>
      </c>
      <c r="I193" s="125">
        <v>0</v>
      </c>
      <c r="J193" s="125">
        <v>0</v>
      </c>
      <c r="K193" s="125">
        <v>0</v>
      </c>
      <c r="L193" s="125">
        <v>0</v>
      </c>
      <c r="M193" s="125">
        <v>0</v>
      </c>
      <c r="N193" s="125">
        <v>0.70130000000000003</v>
      </c>
      <c r="O193" s="125">
        <v>2564</v>
      </c>
      <c r="P193" s="125">
        <v>7618</v>
      </c>
      <c r="Q193" s="125">
        <v>1798.1332</v>
      </c>
      <c r="R193" s="125">
        <v>68223</v>
      </c>
      <c r="S193" s="126">
        <v>48.537750876075187</v>
      </c>
    </row>
    <row r="194" spans="1:19" x14ac:dyDescent="0.25">
      <c r="A194" s="129">
        <v>3</v>
      </c>
      <c r="B194" s="130" t="s">
        <v>1173</v>
      </c>
      <c r="C194" s="131">
        <v>27980</v>
      </c>
      <c r="D194" s="130" t="s">
        <v>2182</v>
      </c>
      <c r="E194" s="130" t="s">
        <v>953</v>
      </c>
      <c r="F194" s="130" t="s">
        <v>980</v>
      </c>
      <c r="G194" s="130">
        <v>0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0</v>
      </c>
      <c r="P194" s="130">
        <v>0</v>
      </c>
      <c r="Q194" s="130">
        <v>0</v>
      </c>
      <c r="R194" s="130">
        <v>38983</v>
      </c>
      <c r="S194" s="132"/>
    </row>
    <row r="195" spans="1:19" x14ac:dyDescent="0.25">
      <c r="A195" s="129">
        <v>3</v>
      </c>
      <c r="B195" s="130" t="s">
        <v>1173</v>
      </c>
      <c r="C195" s="131">
        <v>27979</v>
      </c>
      <c r="D195" s="130" t="s">
        <v>2181</v>
      </c>
      <c r="E195" s="130" t="s">
        <v>953</v>
      </c>
      <c r="F195" s="130" t="s">
        <v>980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0</v>
      </c>
      <c r="P195" s="130">
        <v>0</v>
      </c>
      <c r="Q195" s="130">
        <v>0</v>
      </c>
      <c r="R195" s="130">
        <v>30396</v>
      </c>
      <c r="S195" s="132"/>
    </row>
    <row r="196" spans="1:19" x14ac:dyDescent="0.25">
      <c r="A196" s="129">
        <v>3</v>
      </c>
      <c r="B196" s="130" t="s">
        <v>1173</v>
      </c>
      <c r="C196" s="131">
        <v>27978</v>
      </c>
      <c r="D196" s="130" t="s">
        <v>2180</v>
      </c>
      <c r="E196" s="130" t="s">
        <v>953</v>
      </c>
      <c r="F196" s="130" t="s">
        <v>980</v>
      </c>
      <c r="G196" s="130">
        <v>0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0</v>
      </c>
      <c r="P196" s="130">
        <v>0</v>
      </c>
      <c r="Q196" s="130">
        <v>0</v>
      </c>
      <c r="R196" s="130">
        <v>65140</v>
      </c>
      <c r="S196" s="132"/>
    </row>
    <row r="197" spans="1:19" x14ac:dyDescent="0.25">
      <c r="A197" s="123">
        <v>3</v>
      </c>
      <c r="B197" s="125" t="s">
        <v>1186</v>
      </c>
      <c r="C197" s="127">
        <v>10720</v>
      </c>
      <c r="D197" s="125" t="s">
        <v>2183</v>
      </c>
      <c r="E197" s="125" t="s">
        <v>986</v>
      </c>
      <c r="F197" s="125" t="s">
        <v>1013</v>
      </c>
      <c r="G197" s="125">
        <v>345</v>
      </c>
      <c r="H197" s="125">
        <v>16</v>
      </c>
      <c r="I197" s="125">
        <v>4</v>
      </c>
      <c r="J197" s="125">
        <v>0</v>
      </c>
      <c r="K197" s="125">
        <v>0</v>
      </c>
      <c r="L197" s="125">
        <v>20</v>
      </c>
      <c r="M197" s="125">
        <v>6</v>
      </c>
      <c r="N197" s="125">
        <v>1.4381999999999999</v>
      </c>
      <c r="O197" s="125">
        <v>20401</v>
      </c>
      <c r="P197" s="125">
        <v>99235</v>
      </c>
      <c r="Q197" s="125">
        <v>29340.720000000001</v>
      </c>
      <c r="R197" s="125">
        <v>279442</v>
      </c>
      <c r="S197" s="126">
        <v>78.804844153265833</v>
      </c>
    </row>
    <row r="198" spans="1:19" x14ac:dyDescent="0.25">
      <c r="A198" s="123">
        <v>3</v>
      </c>
      <c r="B198" s="125" t="s">
        <v>1186</v>
      </c>
      <c r="C198" s="127">
        <v>11223</v>
      </c>
      <c r="D198" s="125" t="s">
        <v>2186</v>
      </c>
      <c r="E198" s="125" t="s">
        <v>953</v>
      </c>
      <c r="F198" s="125" t="s">
        <v>954</v>
      </c>
      <c r="G198" s="125">
        <v>90</v>
      </c>
      <c r="H198" s="125">
        <v>0</v>
      </c>
      <c r="I198" s="125">
        <v>0</v>
      </c>
      <c r="J198" s="125">
        <v>0</v>
      </c>
      <c r="K198" s="125">
        <v>0</v>
      </c>
      <c r="L198" s="125">
        <v>0</v>
      </c>
      <c r="M198" s="125">
        <v>1</v>
      </c>
      <c r="N198" s="125">
        <v>0.73709999999999998</v>
      </c>
      <c r="O198" s="125">
        <v>5495</v>
      </c>
      <c r="P198" s="125">
        <v>21329</v>
      </c>
      <c r="Q198" s="125">
        <v>4050.3654000000001</v>
      </c>
      <c r="R198" s="125">
        <v>197911</v>
      </c>
      <c r="S198" s="126">
        <v>64.928462709284631</v>
      </c>
    </row>
    <row r="199" spans="1:19" x14ac:dyDescent="0.25">
      <c r="A199" s="123">
        <v>3</v>
      </c>
      <c r="B199" s="125" t="s">
        <v>1186</v>
      </c>
      <c r="C199" s="127">
        <v>11221</v>
      </c>
      <c r="D199" s="125" t="s">
        <v>2184</v>
      </c>
      <c r="E199" s="125" t="s">
        <v>953</v>
      </c>
      <c r="F199" s="125" t="s">
        <v>958</v>
      </c>
      <c r="G199" s="125">
        <v>105</v>
      </c>
      <c r="H199" s="125">
        <v>0</v>
      </c>
      <c r="I199" s="125">
        <v>0</v>
      </c>
      <c r="J199" s="125">
        <v>0</v>
      </c>
      <c r="K199" s="125">
        <v>0</v>
      </c>
      <c r="L199" s="125">
        <v>0</v>
      </c>
      <c r="M199" s="125">
        <v>1</v>
      </c>
      <c r="N199" s="125">
        <v>0.59940000000000004</v>
      </c>
      <c r="O199" s="125">
        <v>8480</v>
      </c>
      <c r="P199" s="125">
        <v>26207</v>
      </c>
      <c r="Q199" s="125">
        <v>5082.91</v>
      </c>
      <c r="R199" s="125">
        <v>195213</v>
      </c>
      <c r="S199" s="126">
        <v>68.38095238095238</v>
      </c>
    </row>
    <row r="200" spans="1:19" x14ac:dyDescent="0.25">
      <c r="A200" s="123">
        <v>3</v>
      </c>
      <c r="B200" s="125" t="s">
        <v>1186</v>
      </c>
      <c r="C200" s="127">
        <v>11225</v>
      </c>
      <c r="D200" s="125" t="s">
        <v>2188</v>
      </c>
      <c r="E200" s="125" t="s">
        <v>953</v>
      </c>
      <c r="F200" s="125" t="s">
        <v>958</v>
      </c>
      <c r="G200" s="125">
        <v>65</v>
      </c>
      <c r="H200" s="125">
        <v>0</v>
      </c>
      <c r="I200" s="125">
        <v>0</v>
      </c>
      <c r="J200" s="125">
        <v>0</v>
      </c>
      <c r="K200" s="125">
        <v>0</v>
      </c>
      <c r="L200" s="125">
        <v>0</v>
      </c>
      <c r="M200" s="125">
        <v>1</v>
      </c>
      <c r="N200" s="125">
        <v>0.48570000000000002</v>
      </c>
      <c r="O200" s="125">
        <v>5166</v>
      </c>
      <c r="P200" s="125">
        <v>14474</v>
      </c>
      <c r="Q200" s="125">
        <v>2509.13</v>
      </c>
      <c r="R200" s="125">
        <v>156565</v>
      </c>
      <c r="S200" s="126">
        <v>61.007376185458376</v>
      </c>
    </row>
    <row r="201" spans="1:19" x14ac:dyDescent="0.25">
      <c r="A201" s="123">
        <v>3</v>
      </c>
      <c r="B201" s="125" t="s">
        <v>1186</v>
      </c>
      <c r="C201" s="127">
        <v>11226</v>
      </c>
      <c r="D201" s="125" t="s">
        <v>2189</v>
      </c>
      <c r="E201" s="125" t="s">
        <v>953</v>
      </c>
      <c r="F201" s="125" t="s">
        <v>958</v>
      </c>
      <c r="G201" s="125">
        <v>60</v>
      </c>
      <c r="H201" s="125">
        <v>0</v>
      </c>
      <c r="I201" s="125">
        <v>0</v>
      </c>
      <c r="J201" s="125">
        <v>0</v>
      </c>
      <c r="K201" s="125">
        <v>0</v>
      </c>
      <c r="L201" s="125">
        <v>0</v>
      </c>
      <c r="M201" s="125">
        <v>1</v>
      </c>
      <c r="N201" s="125">
        <v>0.68469999999999998</v>
      </c>
      <c r="O201" s="125">
        <v>4820</v>
      </c>
      <c r="P201" s="125">
        <v>18132</v>
      </c>
      <c r="Q201" s="125">
        <v>3300.25</v>
      </c>
      <c r="R201" s="125">
        <v>148104</v>
      </c>
      <c r="S201" s="126">
        <v>82.794520547945211</v>
      </c>
    </row>
    <row r="202" spans="1:19" x14ac:dyDescent="0.25">
      <c r="A202" s="123">
        <v>3</v>
      </c>
      <c r="B202" s="125" t="s">
        <v>1186</v>
      </c>
      <c r="C202" s="127">
        <v>11222</v>
      </c>
      <c r="D202" s="125" t="s">
        <v>2185</v>
      </c>
      <c r="E202" s="125" t="s">
        <v>953</v>
      </c>
      <c r="F202" s="125" t="s">
        <v>958</v>
      </c>
      <c r="G202" s="125">
        <v>44</v>
      </c>
      <c r="H202" s="125">
        <v>0</v>
      </c>
      <c r="I202" s="125">
        <v>0</v>
      </c>
      <c r="J202" s="125">
        <v>0</v>
      </c>
      <c r="K202" s="125">
        <v>0</v>
      </c>
      <c r="L202" s="125">
        <v>0</v>
      </c>
      <c r="M202" s="125">
        <v>1</v>
      </c>
      <c r="N202" s="125">
        <v>0.5171</v>
      </c>
      <c r="O202" s="125">
        <v>3717</v>
      </c>
      <c r="P202" s="125">
        <v>11819</v>
      </c>
      <c r="Q202" s="125">
        <v>1922.06</v>
      </c>
      <c r="R202" s="125">
        <v>88851</v>
      </c>
      <c r="S202" s="126">
        <v>73.592777085927764</v>
      </c>
    </row>
    <row r="203" spans="1:19" x14ac:dyDescent="0.25">
      <c r="A203" s="123">
        <v>3</v>
      </c>
      <c r="B203" s="125" t="s">
        <v>1186</v>
      </c>
      <c r="C203" s="127">
        <v>11227</v>
      </c>
      <c r="D203" s="125" t="s">
        <v>2190</v>
      </c>
      <c r="E203" s="125" t="s">
        <v>953</v>
      </c>
      <c r="F203" s="125" t="s">
        <v>958</v>
      </c>
      <c r="G203" s="125">
        <v>30</v>
      </c>
      <c r="H203" s="125">
        <v>0</v>
      </c>
      <c r="I203" s="125">
        <v>0</v>
      </c>
      <c r="J203" s="125">
        <v>0</v>
      </c>
      <c r="K203" s="125">
        <v>0</v>
      </c>
      <c r="L203" s="125">
        <v>0</v>
      </c>
      <c r="M203" s="125">
        <v>1</v>
      </c>
      <c r="N203" s="125">
        <v>0.50739999999999996</v>
      </c>
      <c r="O203" s="125">
        <v>2657</v>
      </c>
      <c r="P203" s="125">
        <v>8143</v>
      </c>
      <c r="Q203" s="125">
        <v>1348.16</v>
      </c>
      <c r="R203" s="125">
        <v>71949</v>
      </c>
      <c r="S203" s="126">
        <v>74.365296803652967</v>
      </c>
    </row>
    <row r="204" spans="1:19" x14ac:dyDescent="0.25">
      <c r="A204" s="123">
        <v>3</v>
      </c>
      <c r="B204" s="125" t="s">
        <v>1186</v>
      </c>
      <c r="C204" s="127">
        <v>11224</v>
      </c>
      <c r="D204" s="125" t="s">
        <v>2187</v>
      </c>
      <c r="E204" s="125" t="s">
        <v>953</v>
      </c>
      <c r="F204" s="125" t="s">
        <v>980</v>
      </c>
      <c r="G204" s="125">
        <v>10</v>
      </c>
      <c r="H204" s="125">
        <v>0</v>
      </c>
      <c r="I204" s="125">
        <v>0</v>
      </c>
      <c r="J204" s="125">
        <v>0</v>
      </c>
      <c r="K204" s="125">
        <v>0</v>
      </c>
      <c r="L204" s="125">
        <v>0</v>
      </c>
      <c r="M204" s="125">
        <v>0</v>
      </c>
      <c r="N204" s="125">
        <v>0.63529999999999998</v>
      </c>
      <c r="O204" s="125">
        <v>831</v>
      </c>
      <c r="P204" s="125">
        <v>2012</v>
      </c>
      <c r="Q204" s="125">
        <v>527.92999999999995</v>
      </c>
      <c r="R204" s="125">
        <v>44484</v>
      </c>
      <c r="S204" s="126">
        <v>55.123287671232873</v>
      </c>
    </row>
    <row r="205" spans="1:19" x14ac:dyDescent="0.25">
      <c r="A205" s="123">
        <v>4</v>
      </c>
      <c r="B205" s="125" t="s">
        <v>1195</v>
      </c>
      <c r="C205" s="127">
        <v>10698</v>
      </c>
      <c r="D205" s="125" t="s">
        <v>2191</v>
      </c>
      <c r="E205" s="125" t="s">
        <v>986</v>
      </c>
      <c r="F205" s="125" t="s">
        <v>1013</v>
      </c>
      <c r="G205" s="125">
        <v>314</v>
      </c>
      <c r="H205" s="125">
        <v>12</v>
      </c>
      <c r="I205" s="125">
        <v>6</v>
      </c>
      <c r="J205" s="125">
        <v>0</v>
      </c>
      <c r="K205" s="125">
        <v>0</v>
      </c>
      <c r="L205" s="125">
        <v>18</v>
      </c>
      <c r="M205" s="125">
        <v>6</v>
      </c>
      <c r="N205" s="125">
        <v>1.19</v>
      </c>
      <c r="O205" s="125">
        <v>20607</v>
      </c>
      <c r="P205" s="125">
        <v>98718</v>
      </c>
      <c r="Q205" s="125">
        <v>24603.3809</v>
      </c>
      <c r="R205" s="125">
        <v>334373</v>
      </c>
      <c r="S205" s="126">
        <v>86.133845214204698</v>
      </c>
    </row>
    <row r="206" spans="1:19" x14ac:dyDescent="0.25">
      <c r="A206" s="123">
        <v>4</v>
      </c>
      <c r="B206" s="125" t="s">
        <v>1195</v>
      </c>
      <c r="C206" s="127">
        <v>10864</v>
      </c>
      <c r="D206" s="125" t="s">
        <v>2193</v>
      </c>
      <c r="E206" s="125" t="s">
        <v>953</v>
      </c>
      <c r="F206" s="125" t="s">
        <v>958</v>
      </c>
      <c r="G206" s="125">
        <v>70</v>
      </c>
      <c r="H206" s="125">
        <v>0</v>
      </c>
      <c r="I206" s="125">
        <v>0</v>
      </c>
      <c r="J206" s="125">
        <v>0</v>
      </c>
      <c r="K206" s="125">
        <v>0</v>
      </c>
      <c r="L206" s="125">
        <v>0</v>
      </c>
      <c r="M206" s="125">
        <v>1</v>
      </c>
      <c r="N206" s="125">
        <v>0.68159999999999998</v>
      </c>
      <c r="O206" s="125">
        <v>4527</v>
      </c>
      <c r="P206" s="125">
        <v>12708</v>
      </c>
      <c r="Q206" s="125">
        <v>3085.6032</v>
      </c>
      <c r="R206" s="125">
        <v>168722</v>
      </c>
      <c r="S206" s="126">
        <v>49.737769080234834</v>
      </c>
    </row>
    <row r="207" spans="1:19" x14ac:dyDescent="0.25">
      <c r="A207" s="123">
        <v>4</v>
      </c>
      <c r="B207" s="125" t="s">
        <v>1195</v>
      </c>
      <c r="C207" s="127">
        <v>10865</v>
      </c>
      <c r="D207" s="125" t="s">
        <v>2194</v>
      </c>
      <c r="E207" s="125" t="s">
        <v>953</v>
      </c>
      <c r="F207" s="125" t="s">
        <v>958</v>
      </c>
      <c r="G207" s="125">
        <v>33</v>
      </c>
      <c r="H207" s="125">
        <v>0</v>
      </c>
      <c r="I207" s="125">
        <v>0</v>
      </c>
      <c r="J207" s="125">
        <v>0</v>
      </c>
      <c r="K207" s="125">
        <v>0</v>
      </c>
      <c r="L207" s="125">
        <v>0</v>
      </c>
      <c r="M207" s="125">
        <v>0</v>
      </c>
      <c r="N207" s="125">
        <v>0.5262</v>
      </c>
      <c r="O207" s="125">
        <v>3021</v>
      </c>
      <c r="P207" s="125">
        <v>8971</v>
      </c>
      <c r="Q207" s="125">
        <v>1460.88</v>
      </c>
      <c r="R207" s="125">
        <v>112889</v>
      </c>
      <c r="S207" s="126">
        <v>74.479036944790366</v>
      </c>
    </row>
    <row r="208" spans="1:19" x14ac:dyDescent="0.25">
      <c r="A208" s="123">
        <v>4</v>
      </c>
      <c r="B208" s="125" t="s">
        <v>1195</v>
      </c>
      <c r="C208" s="127">
        <v>10863</v>
      </c>
      <c r="D208" s="125" t="s">
        <v>2192</v>
      </c>
      <c r="E208" s="125" t="s">
        <v>953</v>
      </c>
      <c r="F208" s="125" t="s">
        <v>980</v>
      </c>
      <c r="G208" s="125">
        <v>10</v>
      </c>
      <c r="H208" s="125">
        <v>0</v>
      </c>
      <c r="I208" s="125">
        <v>0</v>
      </c>
      <c r="J208" s="125">
        <v>0</v>
      </c>
      <c r="K208" s="125">
        <v>0</v>
      </c>
      <c r="L208" s="125">
        <v>0</v>
      </c>
      <c r="M208" s="125">
        <v>0</v>
      </c>
      <c r="N208" s="125">
        <v>0.62150000000000005</v>
      </c>
      <c r="O208" s="125">
        <v>1154</v>
      </c>
      <c r="P208" s="125">
        <v>3274</v>
      </c>
      <c r="Q208" s="125">
        <v>717.21100000000001</v>
      </c>
      <c r="R208" s="125">
        <v>100851</v>
      </c>
      <c r="S208" s="126">
        <v>89.698630136986296</v>
      </c>
    </row>
    <row r="209" spans="1:19" x14ac:dyDescent="0.25">
      <c r="A209" s="123">
        <v>4</v>
      </c>
      <c r="B209" s="125" t="s">
        <v>1200</v>
      </c>
      <c r="C209" s="127">
        <v>10686</v>
      </c>
      <c r="D209" s="125" t="s">
        <v>2195</v>
      </c>
      <c r="E209" s="125" t="s">
        <v>949</v>
      </c>
      <c r="F209" s="125" t="s">
        <v>950</v>
      </c>
      <c r="G209" s="125">
        <v>515</v>
      </c>
      <c r="H209" s="125">
        <v>44</v>
      </c>
      <c r="I209" s="125">
        <v>10</v>
      </c>
      <c r="J209" s="125">
        <v>4</v>
      </c>
      <c r="K209" s="125">
        <v>8</v>
      </c>
      <c r="L209" s="125">
        <v>66</v>
      </c>
      <c r="M209" s="125">
        <v>12</v>
      </c>
      <c r="N209" s="125">
        <v>1.5452999999999999</v>
      </c>
      <c r="O209" s="125">
        <v>34524</v>
      </c>
      <c r="P209" s="125">
        <v>213193</v>
      </c>
      <c r="Q209" s="125">
        <v>53349.9372</v>
      </c>
      <c r="R209" s="125">
        <v>787428</v>
      </c>
      <c r="S209" s="126">
        <v>113.41561377842798</v>
      </c>
    </row>
    <row r="210" spans="1:19" x14ac:dyDescent="0.25">
      <c r="A210" s="123">
        <v>4</v>
      </c>
      <c r="B210" s="125" t="s">
        <v>1200</v>
      </c>
      <c r="C210" s="127">
        <v>10758</v>
      </c>
      <c r="D210" s="125" t="s">
        <v>2198</v>
      </c>
      <c r="E210" s="125" t="s">
        <v>953</v>
      </c>
      <c r="F210" s="125" t="s">
        <v>961</v>
      </c>
      <c r="G210" s="125">
        <v>30</v>
      </c>
      <c r="H210" s="125">
        <v>0</v>
      </c>
      <c r="I210" s="125">
        <v>0</v>
      </c>
      <c r="J210" s="125">
        <v>0</v>
      </c>
      <c r="K210" s="125">
        <v>0</v>
      </c>
      <c r="L210" s="125">
        <v>0</v>
      </c>
      <c r="M210" s="125">
        <v>0</v>
      </c>
      <c r="N210" s="125">
        <v>0.78200000000000003</v>
      </c>
      <c r="O210" s="125">
        <v>3324</v>
      </c>
      <c r="P210" s="125">
        <v>13096</v>
      </c>
      <c r="Q210" s="125">
        <v>2599.42</v>
      </c>
      <c r="R210" s="125">
        <v>240504</v>
      </c>
      <c r="S210" s="126">
        <v>119.59817351598174</v>
      </c>
    </row>
    <row r="211" spans="1:19" x14ac:dyDescent="0.25">
      <c r="A211" s="123">
        <v>4</v>
      </c>
      <c r="B211" s="125" t="s">
        <v>1200</v>
      </c>
      <c r="C211" s="127">
        <v>10757</v>
      </c>
      <c r="D211" s="125" t="s">
        <v>2197</v>
      </c>
      <c r="E211" s="125" t="s">
        <v>953</v>
      </c>
      <c r="F211" s="125" t="s">
        <v>961</v>
      </c>
      <c r="G211" s="125">
        <v>63</v>
      </c>
      <c r="H211" s="125">
        <v>23</v>
      </c>
      <c r="I211" s="125">
        <v>0</v>
      </c>
      <c r="J211" s="125">
        <v>0</v>
      </c>
      <c r="K211" s="125">
        <v>0</v>
      </c>
      <c r="L211" s="125">
        <v>23</v>
      </c>
      <c r="M211" s="125">
        <v>1</v>
      </c>
      <c r="N211" s="125">
        <v>0.82330000000000003</v>
      </c>
      <c r="O211" s="125">
        <v>4786</v>
      </c>
      <c r="P211" s="125">
        <v>17492</v>
      </c>
      <c r="Q211" s="125">
        <v>3940.31</v>
      </c>
      <c r="R211" s="125">
        <v>196834</v>
      </c>
      <c r="S211" s="126">
        <v>76.068710589258529</v>
      </c>
    </row>
    <row r="212" spans="1:19" x14ac:dyDescent="0.25">
      <c r="A212" s="123">
        <v>4</v>
      </c>
      <c r="B212" s="125" t="s">
        <v>1200</v>
      </c>
      <c r="C212" s="127">
        <v>10756</v>
      </c>
      <c r="D212" s="125" t="s">
        <v>2196</v>
      </c>
      <c r="E212" s="125" t="s">
        <v>953</v>
      </c>
      <c r="F212" s="125" t="s">
        <v>954</v>
      </c>
      <c r="G212" s="125">
        <v>20</v>
      </c>
      <c r="H212" s="125">
        <v>0</v>
      </c>
      <c r="I212" s="125">
        <v>0</v>
      </c>
      <c r="J212" s="125">
        <v>0</v>
      </c>
      <c r="K212" s="125">
        <v>0</v>
      </c>
      <c r="L212" s="125">
        <v>0</v>
      </c>
      <c r="M212" s="125">
        <v>0</v>
      </c>
      <c r="N212" s="125">
        <v>0.77559999999999996</v>
      </c>
      <c r="O212" s="125">
        <v>2616</v>
      </c>
      <c r="P212" s="125">
        <v>9286</v>
      </c>
      <c r="Q212" s="125">
        <v>2028.9695999999999</v>
      </c>
      <c r="R212" s="125">
        <v>183375</v>
      </c>
      <c r="S212" s="126">
        <v>127.20547945205479</v>
      </c>
    </row>
    <row r="213" spans="1:19" x14ac:dyDescent="0.25">
      <c r="A213" s="123">
        <v>4</v>
      </c>
      <c r="B213" s="125" t="s">
        <v>1200</v>
      </c>
      <c r="C213" s="127">
        <v>10760</v>
      </c>
      <c r="D213" s="125" t="s">
        <v>2200</v>
      </c>
      <c r="E213" s="125" t="s">
        <v>953</v>
      </c>
      <c r="F213" s="125" t="s">
        <v>954</v>
      </c>
      <c r="G213" s="125">
        <v>35</v>
      </c>
      <c r="H213" s="125">
        <v>0</v>
      </c>
      <c r="I213" s="125">
        <v>0</v>
      </c>
      <c r="J213" s="125">
        <v>0</v>
      </c>
      <c r="K213" s="125">
        <v>0</v>
      </c>
      <c r="L213" s="125">
        <v>0</v>
      </c>
      <c r="M213" s="125">
        <v>0</v>
      </c>
      <c r="N213" s="125">
        <v>0.86570000000000003</v>
      </c>
      <c r="O213" s="125">
        <v>4578</v>
      </c>
      <c r="P213" s="125">
        <v>17381</v>
      </c>
      <c r="Q213" s="125">
        <v>3963.1745999999998</v>
      </c>
      <c r="R213" s="125">
        <v>201404</v>
      </c>
      <c r="S213" s="126">
        <v>136.05479452054794</v>
      </c>
    </row>
    <row r="214" spans="1:19" x14ac:dyDescent="0.25">
      <c r="A214" s="123">
        <v>4</v>
      </c>
      <c r="B214" s="125" t="s">
        <v>1200</v>
      </c>
      <c r="C214" s="127">
        <v>10759</v>
      </c>
      <c r="D214" s="125" t="s">
        <v>2199</v>
      </c>
      <c r="E214" s="125" t="s">
        <v>953</v>
      </c>
      <c r="F214" s="125" t="s">
        <v>958</v>
      </c>
      <c r="G214" s="125">
        <v>54</v>
      </c>
      <c r="H214" s="125">
        <v>0</v>
      </c>
      <c r="I214" s="125">
        <v>0</v>
      </c>
      <c r="J214" s="125">
        <v>0</v>
      </c>
      <c r="K214" s="125">
        <v>0</v>
      </c>
      <c r="L214" s="125">
        <v>0</v>
      </c>
      <c r="M214" s="125">
        <v>0</v>
      </c>
      <c r="N214" s="125">
        <v>0.66</v>
      </c>
      <c r="O214" s="125">
        <v>4594</v>
      </c>
      <c r="P214" s="125">
        <v>15460</v>
      </c>
      <c r="Q214" s="125">
        <v>3032.04</v>
      </c>
      <c r="R214" s="125">
        <v>216279</v>
      </c>
      <c r="S214" s="126">
        <v>78.437341451040083</v>
      </c>
    </row>
    <row r="215" spans="1:19" x14ac:dyDescent="0.25">
      <c r="A215" s="123">
        <v>4</v>
      </c>
      <c r="B215" s="125" t="s">
        <v>1200</v>
      </c>
      <c r="C215" s="127">
        <v>28875</v>
      </c>
      <c r="D215" s="125" t="s">
        <v>2201</v>
      </c>
      <c r="E215" s="125" t="s">
        <v>953</v>
      </c>
      <c r="F215" s="125" t="s">
        <v>980</v>
      </c>
      <c r="G215" s="125">
        <v>30</v>
      </c>
      <c r="H215" s="125">
        <v>0</v>
      </c>
      <c r="I215" s="125">
        <v>0</v>
      </c>
      <c r="J215" s="125">
        <v>0</v>
      </c>
      <c r="K215" s="125">
        <v>0</v>
      </c>
      <c r="L215" s="125">
        <v>0</v>
      </c>
      <c r="M215" s="125">
        <v>0</v>
      </c>
      <c r="N215" s="125">
        <v>0.67</v>
      </c>
      <c r="O215" s="125">
        <v>597</v>
      </c>
      <c r="P215" s="125">
        <v>1831</v>
      </c>
      <c r="Q215" s="125">
        <v>397.43</v>
      </c>
      <c r="R215" s="125">
        <v>48563</v>
      </c>
      <c r="S215" s="126">
        <v>16.721461187214611</v>
      </c>
    </row>
    <row r="216" spans="1:19" x14ac:dyDescent="0.25">
      <c r="A216" s="123">
        <v>4</v>
      </c>
      <c r="B216" s="125" t="s">
        <v>1208</v>
      </c>
      <c r="C216" s="127">
        <v>10687</v>
      </c>
      <c r="D216" s="125" t="s">
        <v>2202</v>
      </c>
      <c r="E216" s="125" t="s">
        <v>986</v>
      </c>
      <c r="F216" s="125" t="s">
        <v>1013</v>
      </c>
      <c r="G216" s="125">
        <v>380</v>
      </c>
      <c r="H216" s="125">
        <v>14</v>
      </c>
      <c r="I216" s="125">
        <v>12</v>
      </c>
      <c r="J216" s="125">
        <v>0</v>
      </c>
      <c r="K216" s="125">
        <v>23</v>
      </c>
      <c r="L216" s="125">
        <v>49</v>
      </c>
      <c r="M216" s="125">
        <v>8</v>
      </c>
      <c r="N216" s="125">
        <v>1.4153</v>
      </c>
      <c r="O216" s="125">
        <v>32917</v>
      </c>
      <c r="P216" s="125">
        <v>158047</v>
      </c>
      <c r="Q216" s="125">
        <v>46587.43</v>
      </c>
      <c r="R216" s="125">
        <v>566456</v>
      </c>
      <c r="S216" s="126">
        <v>113.94881038211969</v>
      </c>
    </row>
    <row r="217" spans="1:19" x14ac:dyDescent="0.25">
      <c r="A217" s="123">
        <v>4</v>
      </c>
      <c r="B217" s="125" t="s">
        <v>1208</v>
      </c>
      <c r="C217" s="127">
        <v>10762</v>
      </c>
      <c r="D217" s="125" t="s">
        <v>2204</v>
      </c>
      <c r="E217" s="125" t="s">
        <v>953</v>
      </c>
      <c r="F217" s="125" t="s">
        <v>961</v>
      </c>
      <c r="G217" s="125">
        <v>66</v>
      </c>
      <c r="H217" s="125">
        <v>0</v>
      </c>
      <c r="I217" s="125">
        <v>0</v>
      </c>
      <c r="J217" s="125">
        <v>0</v>
      </c>
      <c r="K217" s="125">
        <v>0</v>
      </c>
      <c r="L217" s="125">
        <v>0</v>
      </c>
      <c r="M217" s="125">
        <v>1</v>
      </c>
      <c r="N217" s="125">
        <v>0.70569999999999999</v>
      </c>
      <c r="O217" s="125">
        <v>3538</v>
      </c>
      <c r="P217" s="125">
        <v>15391</v>
      </c>
      <c r="Q217" s="125">
        <v>2496.7665999999999</v>
      </c>
      <c r="R217" s="125">
        <v>173361</v>
      </c>
      <c r="S217" s="126">
        <v>63.889580738895809</v>
      </c>
    </row>
    <row r="218" spans="1:19" x14ac:dyDescent="0.25">
      <c r="A218" s="123">
        <v>4</v>
      </c>
      <c r="B218" s="125" t="s">
        <v>1208</v>
      </c>
      <c r="C218" s="127">
        <v>10761</v>
      </c>
      <c r="D218" s="125" t="s">
        <v>2203</v>
      </c>
      <c r="E218" s="125" t="s">
        <v>953</v>
      </c>
      <c r="F218" s="125" t="s">
        <v>958</v>
      </c>
      <c r="G218" s="125">
        <v>34</v>
      </c>
      <c r="H218" s="125">
        <v>0</v>
      </c>
      <c r="I218" s="125">
        <v>0</v>
      </c>
      <c r="J218" s="125">
        <v>0</v>
      </c>
      <c r="K218" s="125">
        <v>0</v>
      </c>
      <c r="L218" s="125">
        <v>0</v>
      </c>
      <c r="M218" s="125">
        <v>1</v>
      </c>
      <c r="N218" s="125">
        <v>0.63260000000000005</v>
      </c>
      <c r="O218" s="125">
        <v>3190</v>
      </c>
      <c r="P218" s="125">
        <v>10689</v>
      </c>
      <c r="Q218" s="125">
        <v>2017.99</v>
      </c>
      <c r="R218" s="125">
        <v>137487</v>
      </c>
      <c r="S218" s="126">
        <v>86.132151490733278</v>
      </c>
    </row>
    <row r="219" spans="1:19" x14ac:dyDescent="0.25">
      <c r="A219" s="123">
        <v>4</v>
      </c>
      <c r="B219" s="125" t="s">
        <v>1208</v>
      </c>
      <c r="C219" s="127">
        <v>10763</v>
      </c>
      <c r="D219" s="125" t="s">
        <v>2205</v>
      </c>
      <c r="E219" s="125" t="s">
        <v>953</v>
      </c>
      <c r="F219" s="125" t="s">
        <v>958</v>
      </c>
      <c r="G219" s="125">
        <v>30</v>
      </c>
      <c r="H219" s="125">
        <v>0</v>
      </c>
      <c r="I219" s="125">
        <v>0</v>
      </c>
      <c r="J219" s="125">
        <v>0</v>
      </c>
      <c r="K219" s="125">
        <v>0</v>
      </c>
      <c r="L219" s="125">
        <v>0</v>
      </c>
      <c r="M219" s="125">
        <v>1</v>
      </c>
      <c r="N219" s="125">
        <v>0.69689999999999996</v>
      </c>
      <c r="O219" s="125">
        <v>1897</v>
      </c>
      <c r="P219" s="125">
        <v>8365</v>
      </c>
      <c r="Q219" s="125">
        <v>1322.0192999999999</v>
      </c>
      <c r="R219" s="125">
        <v>163387</v>
      </c>
      <c r="S219" s="126">
        <v>76.392694063926939</v>
      </c>
    </row>
    <row r="220" spans="1:19" x14ac:dyDescent="0.25">
      <c r="A220" s="123">
        <v>4</v>
      </c>
      <c r="B220" s="125" t="s">
        <v>1208</v>
      </c>
      <c r="C220" s="127">
        <v>10765</v>
      </c>
      <c r="D220" s="125" t="s">
        <v>2207</v>
      </c>
      <c r="E220" s="125" t="s">
        <v>953</v>
      </c>
      <c r="F220" s="125" t="s">
        <v>958</v>
      </c>
      <c r="G220" s="125">
        <v>31</v>
      </c>
      <c r="H220" s="125">
        <v>0</v>
      </c>
      <c r="I220" s="125">
        <v>0</v>
      </c>
      <c r="J220" s="125">
        <v>0</v>
      </c>
      <c r="K220" s="125">
        <v>0</v>
      </c>
      <c r="L220" s="125">
        <v>0</v>
      </c>
      <c r="M220" s="125">
        <v>1</v>
      </c>
      <c r="N220" s="125">
        <v>0.62380000000000002</v>
      </c>
      <c r="O220" s="125">
        <v>1928</v>
      </c>
      <c r="P220" s="125">
        <v>6596</v>
      </c>
      <c r="Q220" s="125">
        <v>1202.6864</v>
      </c>
      <c r="R220" s="125">
        <v>96058</v>
      </c>
      <c r="S220" s="126">
        <v>58.294299602297833</v>
      </c>
    </row>
    <row r="221" spans="1:19" x14ac:dyDescent="0.25">
      <c r="A221" s="123">
        <v>4</v>
      </c>
      <c r="B221" s="125" t="s">
        <v>1208</v>
      </c>
      <c r="C221" s="127">
        <v>10766</v>
      </c>
      <c r="D221" s="125" t="s">
        <v>2208</v>
      </c>
      <c r="E221" s="125" t="s">
        <v>953</v>
      </c>
      <c r="F221" s="125" t="s">
        <v>958</v>
      </c>
      <c r="G221" s="125">
        <v>36</v>
      </c>
      <c r="H221" s="125">
        <v>0</v>
      </c>
      <c r="I221" s="125">
        <v>0</v>
      </c>
      <c r="J221" s="125">
        <v>0</v>
      </c>
      <c r="K221" s="125">
        <v>0</v>
      </c>
      <c r="L221" s="125">
        <v>0</v>
      </c>
      <c r="M221" s="125">
        <v>1</v>
      </c>
      <c r="N221" s="125">
        <v>0.59509999999999996</v>
      </c>
      <c r="O221" s="125">
        <v>3123</v>
      </c>
      <c r="P221" s="125">
        <v>9332</v>
      </c>
      <c r="Q221" s="125">
        <v>1858.4973</v>
      </c>
      <c r="R221" s="125">
        <v>144490</v>
      </c>
      <c r="S221" s="126">
        <v>71.019786910197865</v>
      </c>
    </row>
    <row r="222" spans="1:19" x14ac:dyDescent="0.25">
      <c r="A222" s="123">
        <v>4</v>
      </c>
      <c r="B222" s="125" t="s">
        <v>1208</v>
      </c>
      <c r="C222" s="127">
        <v>10764</v>
      </c>
      <c r="D222" s="125" t="s">
        <v>2206</v>
      </c>
      <c r="E222" s="125" t="s">
        <v>953</v>
      </c>
      <c r="F222" s="125" t="s">
        <v>958</v>
      </c>
      <c r="G222" s="125">
        <v>36</v>
      </c>
      <c r="H222" s="125">
        <v>0</v>
      </c>
      <c r="I222" s="125">
        <v>0</v>
      </c>
      <c r="J222" s="125">
        <v>0</v>
      </c>
      <c r="K222" s="125">
        <v>0</v>
      </c>
      <c r="L222" s="125">
        <v>0</v>
      </c>
      <c r="M222" s="125">
        <v>1</v>
      </c>
      <c r="N222" s="125">
        <v>0.81130000000000002</v>
      </c>
      <c r="O222" s="125">
        <v>1436</v>
      </c>
      <c r="P222" s="125">
        <v>4758</v>
      </c>
      <c r="Q222" s="125">
        <v>1165.0268000000001</v>
      </c>
      <c r="R222" s="125">
        <v>94113</v>
      </c>
      <c r="S222" s="126">
        <v>36.210045662100455</v>
      </c>
    </row>
    <row r="223" spans="1:19" x14ac:dyDescent="0.25">
      <c r="A223" s="123">
        <v>4</v>
      </c>
      <c r="B223" s="125" t="s">
        <v>1208</v>
      </c>
      <c r="C223" s="127">
        <v>10767</v>
      </c>
      <c r="D223" s="125" t="s">
        <v>2209</v>
      </c>
      <c r="E223" s="125" t="s">
        <v>953</v>
      </c>
      <c r="F223" s="125" t="s">
        <v>980</v>
      </c>
      <c r="G223" s="125">
        <v>30</v>
      </c>
      <c r="H223" s="125">
        <v>0</v>
      </c>
      <c r="I223" s="125">
        <v>0</v>
      </c>
      <c r="J223" s="125">
        <v>0</v>
      </c>
      <c r="K223" s="125">
        <v>0</v>
      </c>
      <c r="L223" s="125">
        <v>0</v>
      </c>
      <c r="M223" s="125">
        <v>0</v>
      </c>
      <c r="N223" s="125">
        <v>0.76729999999999998</v>
      </c>
      <c r="O223" s="125">
        <v>1299</v>
      </c>
      <c r="P223" s="125">
        <v>6884</v>
      </c>
      <c r="Q223" s="125">
        <v>996.72270000000003</v>
      </c>
      <c r="R223" s="125">
        <v>57602</v>
      </c>
      <c r="S223" s="126">
        <v>62.8675799086758</v>
      </c>
    </row>
    <row r="224" spans="1:19" x14ac:dyDescent="0.25">
      <c r="A224" s="123">
        <v>4</v>
      </c>
      <c r="B224" s="125" t="s">
        <v>1217</v>
      </c>
      <c r="C224" s="127">
        <v>10660</v>
      </c>
      <c r="D224" s="125" t="s">
        <v>2210</v>
      </c>
      <c r="E224" s="125" t="s">
        <v>949</v>
      </c>
      <c r="F224" s="125" t="s">
        <v>950</v>
      </c>
      <c r="G224" s="125">
        <v>524</v>
      </c>
      <c r="H224" s="125">
        <v>24</v>
      </c>
      <c r="I224" s="125">
        <v>10</v>
      </c>
      <c r="J224" s="125">
        <v>0</v>
      </c>
      <c r="K224" s="125">
        <v>0</v>
      </c>
      <c r="L224" s="125">
        <v>34</v>
      </c>
      <c r="M224" s="125">
        <v>10</v>
      </c>
      <c r="N224" s="125">
        <v>1.6649</v>
      </c>
      <c r="O224" s="125">
        <v>33197</v>
      </c>
      <c r="P224" s="125">
        <v>187065</v>
      </c>
      <c r="Q224" s="125">
        <v>55269.685299999997</v>
      </c>
      <c r="R224" s="125">
        <v>865301</v>
      </c>
      <c r="S224" s="126">
        <v>97.806650632646665</v>
      </c>
    </row>
    <row r="225" spans="1:19" x14ac:dyDescent="0.25">
      <c r="A225" s="123">
        <v>4</v>
      </c>
      <c r="B225" s="125" t="s">
        <v>1217</v>
      </c>
      <c r="C225" s="127">
        <v>10688</v>
      </c>
      <c r="D225" s="125" t="s">
        <v>2211</v>
      </c>
      <c r="E225" s="125" t="s">
        <v>986</v>
      </c>
      <c r="F225" s="125" t="s">
        <v>987</v>
      </c>
      <c r="G225" s="125">
        <v>180</v>
      </c>
      <c r="H225" s="125">
        <v>8</v>
      </c>
      <c r="I225" s="125">
        <v>5</v>
      </c>
      <c r="J225" s="125">
        <v>0</v>
      </c>
      <c r="K225" s="125">
        <v>0</v>
      </c>
      <c r="L225" s="125">
        <v>13</v>
      </c>
      <c r="M225" s="125">
        <v>4</v>
      </c>
      <c r="N225" s="125">
        <v>1.3467</v>
      </c>
      <c r="O225" s="125">
        <v>11224</v>
      </c>
      <c r="P225" s="125">
        <v>58842</v>
      </c>
      <c r="Q225" s="125">
        <v>15115.36</v>
      </c>
      <c r="R225" s="125">
        <v>293154</v>
      </c>
      <c r="S225" s="126">
        <v>89.561643835616437</v>
      </c>
    </row>
    <row r="226" spans="1:19" x14ac:dyDescent="0.25">
      <c r="A226" s="123">
        <v>4</v>
      </c>
      <c r="B226" s="125" t="s">
        <v>1217</v>
      </c>
      <c r="C226" s="127">
        <v>10772</v>
      </c>
      <c r="D226" s="125" t="s">
        <v>2216</v>
      </c>
      <c r="E226" s="125" t="s">
        <v>953</v>
      </c>
      <c r="F226" s="125" t="s">
        <v>961</v>
      </c>
      <c r="G226" s="125">
        <v>60</v>
      </c>
      <c r="H226" s="125">
        <v>0</v>
      </c>
      <c r="I226" s="125">
        <v>0</v>
      </c>
      <c r="J226" s="125">
        <v>0</v>
      </c>
      <c r="K226" s="125">
        <v>0</v>
      </c>
      <c r="L226" s="125">
        <v>0</v>
      </c>
      <c r="M226" s="125">
        <v>1</v>
      </c>
      <c r="N226" s="125">
        <v>0.61350000000000005</v>
      </c>
      <c r="O226" s="125">
        <v>4665</v>
      </c>
      <c r="P226" s="125">
        <v>15015</v>
      </c>
      <c r="Q226" s="125">
        <v>2861.9775</v>
      </c>
      <c r="R226" s="125">
        <v>178800</v>
      </c>
      <c r="S226" s="126">
        <v>68.561643835616437</v>
      </c>
    </row>
    <row r="227" spans="1:19" x14ac:dyDescent="0.25">
      <c r="A227" s="123">
        <v>4</v>
      </c>
      <c r="B227" s="125" t="s">
        <v>1217</v>
      </c>
      <c r="C227" s="127">
        <v>10777</v>
      </c>
      <c r="D227" s="125" t="s">
        <v>2221</v>
      </c>
      <c r="E227" s="125" t="s">
        <v>953</v>
      </c>
      <c r="F227" s="125" t="s">
        <v>954</v>
      </c>
      <c r="G227" s="125">
        <v>46</v>
      </c>
      <c r="H227" s="125">
        <v>0</v>
      </c>
      <c r="I227" s="125">
        <v>0</v>
      </c>
      <c r="J227" s="125">
        <v>0</v>
      </c>
      <c r="K227" s="125">
        <v>0</v>
      </c>
      <c r="L227" s="125">
        <v>0</v>
      </c>
      <c r="M227" s="125">
        <v>1</v>
      </c>
      <c r="N227" s="125">
        <v>0.6159</v>
      </c>
      <c r="O227" s="125">
        <v>2849</v>
      </c>
      <c r="P227" s="125">
        <v>12267</v>
      </c>
      <c r="Q227" s="125">
        <v>1693.99</v>
      </c>
      <c r="R227" s="125">
        <v>124905</v>
      </c>
      <c r="S227" s="126">
        <v>73.061346039309115</v>
      </c>
    </row>
    <row r="228" spans="1:19" x14ac:dyDescent="0.25">
      <c r="A228" s="123">
        <v>4</v>
      </c>
      <c r="B228" s="125" t="s">
        <v>1217</v>
      </c>
      <c r="C228" s="127">
        <v>10768</v>
      </c>
      <c r="D228" s="125" t="s">
        <v>2212</v>
      </c>
      <c r="E228" s="125" t="s">
        <v>953</v>
      </c>
      <c r="F228" s="125" t="s">
        <v>958</v>
      </c>
      <c r="G228" s="125">
        <v>30</v>
      </c>
      <c r="H228" s="125">
        <v>0</v>
      </c>
      <c r="I228" s="125">
        <v>0</v>
      </c>
      <c r="J228" s="125">
        <v>0</v>
      </c>
      <c r="K228" s="125">
        <v>0</v>
      </c>
      <c r="L228" s="125">
        <v>0</v>
      </c>
      <c r="M228" s="125">
        <v>1</v>
      </c>
      <c r="N228" s="125">
        <v>0.65249999999999997</v>
      </c>
      <c r="O228" s="125">
        <v>2659</v>
      </c>
      <c r="P228" s="125">
        <v>8615</v>
      </c>
      <c r="Q228" s="125">
        <v>1734.9974999999999</v>
      </c>
      <c r="R228" s="125">
        <v>140924</v>
      </c>
      <c r="S228" s="126">
        <v>78.675799086757991</v>
      </c>
    </row>
    <row r="229" spans="1:19" x14ac:dyDescent="0.25">
      <c r="A229" s="123">
        <v>4</v>
      </c>
      <c r="B229" s="125" t="s">
        <v>1217</v>
      </c>
      <c r="C229" s="127">
        <v>10770</v>
      </c>
      <c r="D229" s="125" t="s">
        <v>2214</v>
      </c>
      <c r="E229" s="125" t="s">
        <v>953</v>
      </c>
      <c r="F229" s="125" t="s">
        <v>958</v>
      </c>
      <c r="G229" s="125">
        <v>30</v>
      </c>
      <c r="H229" s="125">
        <v>0</v>
      </c>
      <c r="I229" s="125">
        <v>0</v>
      </c>
      <c r="J229" s="125">
        <v>0</v>
      </c>
      <c r="K229" s="125">
        <v>0</v>
      </c>
      <c r="L229" s="125">
        <v>0</v>
      </c>
      <c r="M229" s="125">
        <v>1</v>
      </c>
      <c r="N229" s="125">
        <v>0.51380000000000003</v>
      </c>
      <c r="O229" s="125">
        <v>2359</v>
      </c>
      <c r="P229" s="125">
        <v>7492</v>
      </c>
      <c r="Q229" s="125">
        <v>1212.04</v>
      </c>
      <c r="R229" s="125">
        <v>74022</v>
      </c>
      <c r="S229" s="126">
        <v>68.420091324200911</v>
      </c>
    </row>
    <row r="230" spans="1:19" x14ac:dyDescent="0.25">
      <c r="A230" s="123">
        <v>4</v>
      </c>
      <c r="B230" s="125" t="s">
        <v>1217</v>
      </c>
      <c r="C230" s="127">
        <v>10771</v>
      </c>
      <c r="D230" s="125" t="s">
        <v>2215</v>
      </c>
      <c r="E230" s="125" t="s">
        <v>953</v>
      </c>
      <c r="F230" s="125" t="s">
        <v>958</v>
      </c>
      <c r="G230" s="125">
        <v>30</v>
      </c>
      <c r="H230" s="125">
        <v>0</v>
      </c>
      <c r="I230" s="125">
        <v>0</v>
      </c>
      <c r="J230" s="125">
        <v>0</v>
      </c>
      <c r="K230" s="125">
        <v>0</v>
      </c>
      <c r="L230" s="125">
        <v>0</v>
      </c>
      <c r="M230" s="125">
        <v>1</v>
      </c>
      <c r="N230" s="125">
        <v>0.66</v>
      </c>
      <c r="O230" s="125">
        <v>1076</v>
      </c>
      <c r="P230" s="125">
        <v>3769</v>
      </c>
      <c r="Q230" s="125">
        <v>636.23</v>
      </c>
      <c r="R230" s="125">
        <v>63792</v>
      </c>
      <c r="S230" s="126">
        <v>34.420091324200911</v>
      </c>
    </row>
    <row r="231" spans="1:19" x14ac:dyDescent="0.25">
      <c r="A231" s="123">
        <v>4</v>
      </c>
      <c r="B231" s="125" t="s">
        <v>1217</v>
      </c>
      <c r="C231" s="127">
        <v>10773</v>
      </c>
      <c r="D231" s="125" t="s">
        <v>2217</v>
      </c>
      <c r="E231" s="125" t="s">
        <v>953</v>
      </c>
      <c r="F231" s="125" t="s">
        <v>958</v>
      </c>
      <c r="G231" s="125">
        <v>30</v>
      </c>
      <c r="H231" s="125">
        <v>0</v>
      </c>
      <c r="I231" s="125">
        <v>0</v>
      </c>
      <c r="J231" s="125">
        <v>0</v>
      </c>
      <c r="K231" s="125">
        <v>0</v>
      </c>
      <c r="L231" s="125">
        <v>0</v>
      </c>
      <c r="M231" s="125">
        <v>1</v>
      </c>
      <c r="N231" s="125">
        <v>0.60519999999999996</v>
      </c>
      <c r="O231" s="125">
        <v>2450</v>
      </c>
      <c r="P231" s="125">
        <v>8633</v>
      </c>
      <c r="Q231" s="125">
        <v>1454.14</v>
      </c>
      <c r="R231" s="125">
        <v>100522</v>
      </c>
      <c r="S231" s="126">
        <v>78.840182648401822</v>
      </c>
    </row>
    <row r="232" spans="1:19" x14ac:dyDescent="0.25">
      <c r="A232" s="123">
        <v>4</v>
      </c>
      <c r="B232" s="125" t="s">
        <v>1217</v>
      </c>
      <c r="C232" s="127">
        <v>10774</v>
      </c>
      <c r="D232" s="125" t="s">
        <v>2218</v>
      </c>
      <c r="E232" s="125" t="s">
        <v>953</v>
      </c>
      <c r="F232" s="125" t="s">
        <v>958</v>
      </c>
      <c r="G232" s="125">
        <v>30</v>
      </c>
      <c r="H232" s="125">
        <v>0</v>
      </c>
      <c r="I232" s="125">
        <v>0</v>
      </c>
      <c r="J232" s="125">
        <v>0</v>
      </c>
      <c r="K232" s="125">
        <v>0</v>
      </c>
      <c r="L232" s="125">
        <v>0</v>
      </c>
      <c r="M232" s="125">
        <v>1</v>
      </c>
      <c r="N232" s="125">
        <v>0.71509999999999996</v>
      </c>
      <c r="O232" s="125">
        <v>2102</v>
      </c>
      <c r="P232" s="125">
        <v>7531</v>
      </c>
      <c r="Q232" s="125">
        <v>1503.1402</v>
      </c>
      <c r="R232" s="125">
        <v>88432</v>
      </c>
      <c r="S232" s="126">
        <v>68.776255707762559</v>
      </c>
    </row>
    <row r="233" spans="1:19" x14ac:dyDescent="0.25">
      <c r="A233" s="123">
        <v>4</v>
      </c>
      <c r="B233" s="125" t="s">
        <v>1217</v>
      </c>
      <c r="C233" s="127">
        <v>10775</v>
      </c>
      <c r="D233" s="125" t="s">
        <v>2219</v>
      </c>
      <c r="E233" s="125" t="s">
        <v>953</v>
      </c>
      <c r="F233" s="125" t="s">
        <v>958</v>
      </c>
      <c r="G233" s="125">
        <v>46</v>
      </c>
      <c r="H233" s="125">
        <v>0</v>
      </c>
      <c r="I233" s="125">
        <v>0</v>
      </c>
      <c r="J233" s="125">
        <v>0</v>
      </c>
      <c r="K233" s="125">
        <v>0</v>
      </c>
      <c r="L233" s="125">
        <v>0</v>
      </c>
      <c r="M233" s="125">
        <v>1</v>
      </c>
      <c r="N233" s="125">
        <v>0.66930000000000001</v>
      </c>
      <c r="O233" s="125">
        <v>2585</v>
      </c>
      <c r="P233" s="125">
        <v>10733</v>
      </c>
      <c r="Q233" s="125">
        <v>1726.5215000000001</v>
      </c>
      <c r="R233" s="125">
        <v>102769</v>
      </c>
      <c r="S233" s="126">
        <v>63.9249553305539</v>
      </c>
    </row>
    <row r="234" spans="1:19" x14ac:dyDescent="0.25">
      <c r="A234" s="123">
        <v>4</v>
      </c>
      <c r="B234" s="125" t="s">
        <v>1217</v>
      </c>
      <c r="C234" s="127">
        <v>10776</v>
      </c>
      <c r="D234" s="125" t="s">
        <v>2220</v>
      </c>
      <c r="E234" s="125" t="s">
        <v>953</v>
      </c>
      <c r="F234" s="125" t="s">
        <v>958</v>
      </c>
      <c r="G234" s="125">
        <v>30</v>
      </c>
      <c r="H234" s="125">
        <v>0</v>
      </c>
      <c r="I234" s="125">
        <v>0</v>
      </c>
      <c r="J234" s="125">
        <v>0</v>
      </c>
      <c r="K234" s="125">
        <v>0</v>
      </c>
      <c r="L234" s="125">
        <v>0</v>
      </c>
      <c r="M234" s="125">
        <v>1</v>
      </c>
      <c r="N234" s="125">
        <v>0.60009999999999997</v>
      </c>
      <c r="O234" s="125">
        <v>1826</v>
      </c>
      <c r="P234" s="125">
        <v>5939</v>
      </c>
      <c r="Q234" s="125">
        <v>1095.7826</v>
      </c>
      <c r="R234" s="125">
        <v>89708</v>
      </c>
      <c r="S234" s="126">
        <v>54.237442922374427</v>
      </c>
    </row>
    <row r="235" spans="1:19" ht="63" x14ac:dyDescent="0.25">
      <c r="A235" s="123">
        <v>4</v>
      </c>
      <c r="B235" s="125" t="s">
        <v>1217</v>
      </c>
      <c r="C235" s="127">
        <v>10769</v>
      </c>
      <c r="D235" s="125" t="s">
        <v>2213</v>
      </c>
      <c r="E235" s="125" t="s">
        <v>953</v>
      </c>
      <c r="F235" s="125" t="s">
        <v>958</v>
      </c>
      <c r="G235" s="125">
        <v>45</v>
      </c>
      <c r="H235" s="125">
        <v>0</v>
      </c>
      <c r="I235" s="125">
        <v>0</v>
      </c>
      <c r="J235" s="125">
        <v>0</v>
      </c>
      <c r="K235" s="125">
        <v>0</v>
      </c>
      <c r="L235" s="125">
        <v>0</v>
      </c>
      <c r="M235" s="125">
        <v>1</v>
      </c>
      <c r="N235" s="125">
        <v>0.71630000000000005</v>
      </c>
      <c r="O235" s="125">
        <v>2104</v>
      </c>
      <c r="P235" s="125">
        <v>7608</v>
      </c>
      <c r="Q235" s="125">
        <v>1507.1</v>
      </c>
      <c r="R235" s="125">
        <v>83377</v>
      </c>
      <c r="S235" s="126">
        <v>46.31963470319635</v>
      </c>
    </row>
    <row r="236" spans="1:19" x14ac:dyDescent="0.25">
      <c r="A236" s="123">
        <v>4</v>
      </c>
      <c r="B236" s="125" t="s">
        <v>1217</v>
      </c>
      <c r="C236" s="127">
        <v>10779</v>
      </c>
      <c r="D236" s="125" t="s">
        <v>2223</v>
      </c>
      <c r="E236" s="125" t="s">
        <v>953</v>
      </c>
      <c r="F236" s="125" t="s">
        <v>958</v>
      </c>
      <c r="G236" s="125">
        <v>30</v>
      </c>
      <c r="H236" s="125">
        <v>0</v>
      </c>
      <c r="I236" s="125">
        <v>0</v>
      </c>
      <c r="J236" s="125">
        <v>0</v>
      </c>
      <c r="K236" s="125">
        <v>0</v>
      </c>
      <c r="L236" s="125">
        <v>0</v>
      </c>
      <c r="M236" s="125">
        <v>1</v>
      </c>
      <c r="N236" s="125">
        <v>0.68179999999999996</v>
      </c>
      <c r="O236" s="125">
        <v>2076</v>
      </c>
      <c r="P236" s="125">
        <v>7230</v>
      </c>
      <c r="Q236" s="125">
        <v>1415.55</v>
      </c>
      <c r="R236" s="125">
        <v>136923</v>
      </c>
      <c r="S236" s="126">
        <v>66.027397260273972</v>
      </c>
    </row>
    <row r="237" spans="1:19" x14ac:dyDescent="0.25">
      <c r="A237" s="123">
        <v>4</v>
      </c>
      <c r="B237" s="125" t="s">
        <v>1217</v>
      </c>
      <c r="C237" s="127">
        <v>10778</v>
      </c>
      <c r="D237" s="125" t="s">
        <v>2222</v>
      </c>
      <c r="E237" s="125" t="s">
        <v>953</v>
      </c>
      <c r="F237" s="125" t="s">
        <v>980</v>
      </c>
      <c r="G237" s="125">
        <v>10</v>
      </c>
      <c r="H237" s="125">
        <v>0</v>
      </c>
      <c r="I237" s="125">
        <v>0</v>
      </c>
      <c r="J237" s="125">
        <v>0</v>
      </c>
      <c r="K237" s="125">
        <v>0</v>
      </c>
      <c r="L237" s="125">
        <v>0</v>
      </c>
      <c r="M237" s="125">
        <v>1</v>
      </c>
      <c r="N237" s="125">
        <v>0.65</v>
      </c>
      <c r="O237" s="125">
        <v>682</v>
      </c>
      <c r="P237" s="125">
        <v>2025</v>
      </c>
      <c r="Q237" s="125">
        <v>444.99</v>
      </c>
      <c r="R237" s="125">
        <v>43224</v>
      </c>
      <c r="S237" s="126">
        <v>55.479452054794521</v>
      </c>
    </row>
    <row r="238" spans="1:19" x14ac:dyDescent="0.25">
      <c r="A238" s="123">
        <v>4</v>
      </c>
      <c r="B238" s="125" t="s">
        <v>1217</v>
      </c>
      <c r="C238" s="127">
        <v>10781</v>
      </c>
      <c r="D238" s="125" t="s">
        <v>2225</v>
      </c>
      <c r="E238" s="125" t="s">
        <v>953</v>
      </c>
      <c r="F238" s="125" t="s">
        <v>980</v>
      </c>
      <c r="G238" s="125">
        <v>10</v>
      </c>
      <c r="H238" s="125">
        <v>0</v>
      </c>
      <c r="I238" s="125">
        <v>0</v>
      </c>
      <c r="J238" s="125">
        <v>0</v>
      </c>
      <c r="K238" s="125">
        <v>0</v>
      </c>
      <c r="L238" s="125">
        <v>0</v>
      </c>
      <c r="M238" s="125">
        <v>1</v>
      </c>
      <c r="N238" s="125">
        <v>0.749</v>
      </c>
      <c r="O238" s="125">
        <v>1019</v>
      </c>
      <c r="P238" s="125">
        <v>4224</v>
      </c>
      <c r="Q238" s="125">
        <v>764.46</v>
      </c>
      <c r="R238" s="125">
        <v>47675</v>
      </c>
      <c r="S238" s="126">
        <v>115.72602739726027</v>
      </c>
    </row>
    <row r="239" spans="1:19" x14ac:dyDescent="0.25">
      <c r="A239" s="123">
        <v>4</v>
      </c>
      <c r="B239" s="125" t="s">
        <v>1217</v>
      </c>
      <c r="C239" s="127">
        <v>10780</v>
      </c>
      <c r="D239" s="125" t="s">
        <v>2224</v>
      </c>
      <c r="E239" s="125" t="s">
        <v>953</v>
      </c>
      <c r="F239" s="125" t="s">
        <v>980</v>
      </c>
      <c r="G239" s="125">
        <v>10</v>
      </c>
      <c r="H239" s="125">
        <v>0</v>
      </c>
      <c r="I239" s="125">
        <v>0</v>
      </c>
      <c r="J239" s="125">
        <v>0</v>
      </c>
      <c r="K239" s="125">
        <v>0</v>
      </c>
      <c r="L239" s="125">
        <v>0</v>
      </c>
      <c r="M239" s="125">
        <v>1</v>
      </c>
      <c r="N239" s="125">
        <v>0.81950000000000001</v>
      </c>
      <c r="O239" s="125">
        <v>969</v>
      </c>
      <c r="P239" s="125">
        <v>3864</v>
      </c>
      <c r="Q239" s="125">
        <v>794.09550000000002</v>
      </c>
      <c r="R239" s="125">
        <v>50418</v>
      </c>
      <c r="S239" s="126">
        <v>105.86301369863014</v>
      </c>
    </row>
    <row r="240" spans="1:19" ht="42" x14ac:dyDescent="0.25">
      <c r="A240" s="123">
        <v>4</v>
      </c>
      <c r="B240" s="125" t="s">
        <v>1235</v>
      </c>
      <c r="C240" s="127">
        <v>10690</v>
      </c>
      <c r="D240" s="125" t="s">
        <v>2226</v>
      </c>
      <c r="E240" s="125" t="s">
        <v>986</v>
      </c>
      <c r="F240" s="125" t="s">
        <v>1013</v>
      </c>
      <c r="G240" s="125">
        <v>536</v>
      </c>
      <c r="H240" s="125">
        <v>26</v>
      </c>
      <c r="I240" s="125">
        <v>8</v>
      </c>
      <c r="J240" s="125">
        <v>0</v>
      </c>
      <c r="K240" s="125">
        <v>0</v>
      </c>
      <c r="L240" s="125">
        <v>34</v>
      </c>
      <c r="M240" s="125">
        <v>10</v>
      </c>
      <c r="N240" s="125">
        <v>1.4690000000000001</v>
      </c>
      <c r="O240" s="125">
        <v>30268</v>
      </c>
      <c r="P240" s="125">
        <v>162491</v>
      </c>
      <c r="Q240" s="125">
        <v>44463.692000000003</v>
      </c>
      <c r="R240" s="125">
        <v>633575</v>
      </c>
      <c r="S240" s="126">
        <v>83.056123492128393</v>
      </c>
    </row>
    <row r="241" spans="1:19" x14ac:dyDescent="0.25">
      <c r="A241" s="123">
        <v>4</v>
      </c>
      <c r="B241" s="125" t="s">
        <v>1235</v>
      </c>
      <c r="C241" s="127">
        <v>10691</v>
      </c>
      <c r="D241" s="125" t="s">
        <v>2227</v>
      </c>
      <c r="E241" s="125" t="s">
        <v>986</v>
      </c>
      <c r="F241" s="125" t="s">
        <v>987</v>
      </c>
      <c r="G241" s="125">
        <v>258</v>
      </c>
      <c r="H241" s="125">
        <v>8</v>
      </c>
      <c r="I241" s="125">
        <v>5</v>
      </c>
      <c r="J241" s="125">
        <v>0</v>
      </c>
      <c r="K241" s="125">
        <v>0</v>
      </c>
      <c r="L241" s="125">
        <v>13</v>
      </c>
      <c r="M241" s="125">
        <v>6</v>
      </c>
      <c r="N241" s="125">
        <v>1.2606999999999999</v>
      </c>
      <c r="O241" s="125">
        <v>12771</v>
      </c>
      <c r="P241" s="125">
        <v>65712</v>
      </c>
      <c r="Q241" s="125">
        <v>16100.3997</v>
      </c>
      <c r="R241" s="125">
        <v>216490</v>
      </c>
      <c r="S241" s="126">
        <v>69.780184772220451</v>
      </c>
    </row>
    <row r="242" spans="1:19" x14ac:dyDescent="0.25">
      <c r="A242" s="123">
        <v>4</v>
      </c>
      <c r="B242" s="125" t="s">
        <v>1235</v>
      </c>
      <c r="C242" s="127">
        <v>10790</v>
      </c>
      <c r="D242" s="125" t="s">
        <v>2229</v>
      </c>
      <c r="E242" s="125" t="s">
        <v>953</v>
      </c>
      <c r="F242" s="125" t="s">
        <v>961</v>
      </c>
      <c r="G242" s="125">
        <v>123</v>
      </c>
      <c r="H242" s="125">
        <v>6</v>
      </c>
      <c r="I242" s="125">
        <v>0</v>
      </c>
      <c r="J242" s="125">
        <v>0</v>
      </c>
      <c r="K242" s="125">
        <v>0</v>
      </c>
      <c r="L242" s="125">
        <v>6</v>
      </c>
      <c r="M242" s="125">
        <v>2</v>
      </c>
      <c r="N242" s="125">
        <v>0.99470000000000003</v>
      </c>
      <c r="O242" s="125">
        <v>6571</v>
      </c>
      <c r="P242" s="125">
        <v>30709</v>
      </c>
      <c r="Q242" s="125">
        <v>6536.1737000000003</v>
      </c>
      <c r="R242" s="125">
        <v>170080</v>
      </c>
      <c r="S242" s="126">
        <v>68.401826484018258</v>
      </c>
    </row>
    <row r="243" spans="1:19" x14ac:dyDescent="0.25">
      <c r="A243" s="123">
        <v>4</v>
      </c>
      <c r="B243" s="125" t="s">
        <v>1235</v>
      </c>
      <c r="C243" s="127">
        <v>10791</v>
      </c>
      <c r="D243" s="125" t="s">
        <v>2230</v>
      </c>
      <c r="E243" s="125" t="s">
        <v>953</v>
      </c>
      <c r="F243" s="125" t="s">
        <v>961</v>
      </c>
      <c r="G243" s="125">
        <v>154</v>
      </c>
      <c r="H243" s="125">
        <v>8</v>
      </c>
      <c r="I243" s="125">
        <v>4</v>
      </c>
      <c r="J243" s="125">
        <v>0</v>
      </c>
      <c r="K243" s="125">
        <v>0</v>
      </c>
      <c r="L243" s="125">
        <v>12</v>
      </c>
      <c r="M243" s="125">
        <v>4</v>
      </c>
      <c r="N243" s="125">
        <v>0.83879999999999999</v>
      </c>
      <c r="O243" s="125">
        <v>10836</v>
      </c>
      <c r="P243" s="125">
        <v>42018</v>
      </c>
      <c r="Q243" s="125">
        <v>9089.2368000000006</v>
      </c>
      <c r="R243" s="125">
        <v>240447</v>
      </c>
      <c r="S243" s="126">
        <v>74.751823518946807</v>
      </c>
    </row>
    <row r="244" spans="1:19" x14ac:dyDescent="0.25">
      <c r="A244" s="123">
        <v>4</v>
      </c>
      <c r="B244" s="125" t="s">
        <v>1235</v>
      </c>
      <c r="C244" s="127">
        <v>10792</v>
      </c>
      <c r="D244" s="125" t="s">
        <v>2231</v>
      </c>
      <c r="E244" s="125" t="s">
        <v>953</v>
      </c>
      <c r="F244" s="125" t="s">
        <v>958</v>
      </c>
      <c r="G244" s="125">
        <v>53</v>
      </c>
      <c r="H244" s="125">
        <v>0</v>
      </c>
      <c r="I244" s="125">
        <v>0</v>
      </c>
      <c r="J244" s="125">
        <v>0</v>
      </c>
      <c r="K244" s="125">
        <v>0</v>
      </c>
      <c r="L244" s="125">
        <v>0</v>
      </c>
      <c r="M244" s="125">
        <v>1</v>
      </c>
      <c r="N244" s="125">
        <v>0.64680000000000004</v>
      </c>
      <c r="O244" s="125">
        <v>3319</v>
      </c>
      <c r="P244" s="125">
        <v>10712</v>
      </c>
      <c r="Q244" s="125">
        <v>2146.7292000000002</v>
      </c>
      <c r="R244" s="125">
        <v>108424</v>
      </c>
      <c r="S244" s="126">
        <v>55.373481519772554</v>
      </c>
    </row>
    <row r="245" spans="1:19" x14ac:dyDescent="0.25">
      <c r="A245" s="123">
        <v>4</v>
      </c>
      <c r="B245" s="125" t="s">
        <v>1235</v>
      </c>
      <c r="C245" s="127">
        <v>10793</v>
      </c>
      <c r="D245" s="125" t="s">
        <v>2232</v>
      </c>
      <c r="E245" s="125" t="s">
        <v>953</v>
      </c>
      <c r="F245" s="125" t="s">
        <v>958</v>
      </c>
      <c r="G245" s="125">
        <v>31</v>
      </c>
      <c r="H245" s="125">
        <v>0</v>
      </c>
      <c r="I245" s="125">
        <v>0</v>
      </c>
      <c r="J245" s="125">
        <v>0</v>
      </c>
      <c r="K245" s="125">
        <v>0</v>
      </c>
      <c r="L245" s="125">
        <v>0</v>
      </c>
      <c r="M245" s="125">
        <v>1</v>
      </c>
      <c r="N245" s="125">
        <v>0.57250000000000001</v>
      </c>
      <c r="O245" s="125">
        <v>2774</v>
      </c>
      <c r="P245" s="125">
        <v>6761</v>
      </c>
      <c r="Q245" s="125">
        <v>1588.115</v>
      </c>
      <c r="R245" s="125">
        <v>82793</v>
      </c>
      <c r="S245" s="126">
        <v>59.752540874944764</v>
      </c>
    </row>
    <row r="246" spans="1:19" x14ac:dyDescent="0.25">
      <c r="A246" s="123">
        <v>4</v>
      </c>
      <c r="B246" s="125" t="s">
        <v>1235</v>
      </c>
      <c r="C246" s="127">
        <v>10789</v>
      </c>
      <c r="D246" s="125" t="s">
        <v>2228</v>
      </c>
      <c r="E246" s="125" t="s">
        <v>953</v>
      </c>
      <c r="F246" s="125" t="s">
        <v>958</v>
      </c>
      <c r="G246" s="125">
        <v>66</v>
      </c>
      <c r="H246" s="125">
        <v>0</v>
      </c>
      <c r="I246" s="125">
        <v>0</v>
      </c>
      <c r="J246" s="125">
        <v>0</v>
      </c>
      <c r="K246" s="125">
        <v>0</v>
      </c>
      <c r="L246" s="125">
        <v>0</v>
      </c>
      <c r="M246" s="125">
        <v>1</v>
      </c>
      <c r="N246" s="125">
        <v>0.626</v>
      </c>
      <c r="O246" s="125">
        <v>4824</v>
      </c>
      <c r="P246" s="125">
        <v>14212</v>
      </c>
      <c r="Q246" s="125">
        <v>3019.8240000000001</v>
      </c>
      <c r="R246" s="125">
        <v>191631</v>
      </c>
      <c r="S246" s="126">
        <v>58.99543378995434</v>
      </c>
    </row>
    <row r="247" spans="1:19" x14ac:dyDescent="0.25">
      <c r="A247" s="123">
        <v>4</v>
      </c>
      <c r="B247" s="125" t="s">
        <v>1235</v>
      </c>
      <c r="C247" s="127">
        <v>10796</v>
      </c>
      <c r="D247" s="125" t="s">
        <v>2235</v>
      </c>
      <c r="E247" s="125" t="s">
        <v>953</v>
      </c>
      <c r="F247" s="125" t="s">
        <v>958</v>
      </c>
      <c r="G247" s="125">
        <v>30</v>
      </c>
      <c r="H247" s="125">
        <v>0</v>
      </c>
      <c r="I247" s="125">
        <v>0</v>
      </c>
      <c r="J247" s="125">
        <v>0</v>
      </c>
      <c r="K247" s="125">
        <v>0</v>
      </c>
      <c r="L247" s="125">
        <v>0</v>
      </c>
      <c r="M247" s="125">
        <v>0</v>
      </c>
      <c r="N247" s="125">
        <v>0.74650000000000005</v>
      </c>
      <c r="O247" s="125">
        <v>1877</v>
      </c>
      <c r="P247" s="125">
        <v>6778</v>
      </c>
      <c r="Q247" s="125">
        <v>1401.1804999999999</v>
      </c>
      <c r="R247" s="125">
        <v>73915</v>
      </c>
      <c r="S247" s="126">
        <v>61.899543378995432</v>
      </c>
    </row>
    <row r="248" spans="1:19" x14ac:dyDescent="0.25">
      <c r="A248" s="123">
        <v>4</v>
      </c>
      <c r="B248" s="125" t="s">
        <v>1235</v>
      </c>
      <c r="C248" s="127">
        <v>10797</v>
      </c>
      <c r="D248" s="125" t="s">
        <v>2236</v>
      </c>
      <c r="E248" s="125" t="s">
        <v>953</v>
      </c>
      <c r="F248" s="125" t="s">
        <v>958</v>
      </c>
      <c r="G248" s="125">
        <v>35</v>
      </c>
      <c r="H248" s="125">
        <v>0</v>
      </c>
      <c r="I248" s="125">
        <v>0</v>
      </c>
      <c r="J248" s="125">
        <v>0</v>
      </c>
      <c r="K248" s="125">
        <v>0</v>
      </c>
      <c r="L248" s="125">
        <v>0</v>
      </c>
      <c r="M248" s="125">
        <v>0</v>
      </c>
      <c r="N248" s="125">
        <v>0.62380000000000002</v>
      </c>
      <c r="O248" s="125">
        <v>2738</v>
      </c>
      <c r="P248" s="125">
        <v>7361</v>
      </c>
      <c r="Q248" s="125">
        <v>1707.9644000000001</v>
      </c>
      <c r="R248" s="125">
        <v>104109</v>
      </c>
      <c r="S248" s="126">
        <v>57.620352250489233</v>
      </c>
    </row>
    <row r="249" spans="1:19" x14ac:dyDescent="0.25">
      <c r="A249" s="123">
        <v>4</v>
      </c>
      <c r="B249" s="125" t="s">
        <v>1235</v>
      </c>
      <c r="C249" s="127">
        <v>10795</v>
      </c>
      <c r="D249" s="125" t="s">
        <v>2234</v>
      </c>
      <c r="E249" s="125" t="s">
        <v>953</v>
      </c>
      <c r="F249" s="125" t="s">
        <v>980</v>
      </c>
      <c r="G249" s="125">
        <v>30</v>
      </c>
      <c r="H249" s="125">
        <v>0</v>
      </c>
      <c r="I249" s="125">
        <v>0</v>
      </c>
      <c r="J249" s="125">
        <v>0</v>
      </c>
      <c r="K249" s="125">
        <v>0</v>
      </c>
      <c r="L249" s="125">
        <v>0</v>
      </c>
      <c r="M249" s="125">
        <v>0</v>
      </c>
      <c r="N249" s="125">
        <v>0.69930000000000003</v>
      </c>
      <c r="O249" s="125">
        <v>2360</v>
      </c>
      <c r="P249" s="125">
        <v>7497</v>
      </c>
      <c r="Q249" s="125">
        <v>1650.348</v>
      </c>
      <c r="R249" s="125">
        <v>67352</v>
      </c>
      <c r="S249" s="126">
        <v>68.465753424657535</v>
      </c>
    </row>
    <row r="250" spans="1:19" x14ac:dyDescent="0.25">
      <c r="A250" s="123">
        <v>4</v>
      </c>
      <c r="B250" s="125" t="s">
        <v>1235</v>
      </c>
      <c r="C250" s="127">
        <v>10794</v>
      </c>
      <c r="D250" s="125" t="s">
        <v>2233</v>
      </c>
      <c r="E250" s="125" t="s">
        <v>953</v>
      </c>
      <c r="F250" s="125" t="s">
        <v>980</v>
      </c>
      <c r="G250" s="125">
        <v>30</v>
      </c>
      <c r="H250" s="125">
        <v>0</v>
      </c>
      <c r="I250" s="125">
        <v>0</v>
      </c>
      <c r="J250" s="125">
        <v>0</v>
      </c>
      <c r="K250" s="125">
        <v>0</v>
      </c>
      <c r="L250" s="125">
        <v>0</v>
      </c>
      <c r="M250" s="125">
        <v>0</v>
      </c>
      <c r="N250" s="125">
        <v>0.8397</v>
      </c>
      <c r="O250" s="125">
        <v>1323</v>
      </c>
      <c r="P250" s="125">
        <v>4315</v>
      </c>
      <c r="Q250" s="125">
        <v>1110.9231</v>
      </c>
      <c r="R250" s="125">
        <v>64069</v>
      </c>
      <c r="S250" s="126">
        <v>39.406392694063925</v>
      </c>
    </row>
    <row r="251" spans="1:19" x14ac:dyDescent="0.25">
      <c r="A251" s="123">
        <v>4</v>
      </c>
      <c r="B251" s="125" t="s">
        <v>1247</v>
      </c>
      <c r="C251" s="127">
        <v>10661</v>
      </c>
      <c r="D251" s="125" t="s">
        <v>2237</v>
      </c>
      <c r="E251" s="125" t="s">
        <v>949</v>
      </c>
      <c r="F251" s="125" t="s">
        <v>950</v>
      </c>
      <c r="G251" s="125">
        <v>700</v>
      </c>
      <c r="H251" s="125">
        <v>32</v>
      </c>
      <c r="I251" s="125">
        <v>12</v>
      </c>
      <c r="J251" s="125">
        <v>4</v>
      </c>
      <c r="K251" s="125">
        <v>0</v>
      </c>
      <c r="L251" s="125">
        <v>48</v>
      </c>
      <c r="M251" s="125">
        <v>12</v>
      </c>
      <c r="N251" s="125">
        <v>1.867</v>
      </c>
      <c r="O251" s="125">
        <v>46100</v>
      </c>
      <c r="P251" s="125">
        <v>256137</v>
      </c>
      <c r="Q251" s="125">
        <v>86068.7</v>
      </c>
      <c r="R251" s="125">
        <v>795555</v>
      </c>
      <c r="S251" s="126">
        <v>100.24931506849315</v>
      </c>
    </row>
    <row r="252" spans="1:19" x14ac:dyDescent="0.25">
      <c r="A252" s="123">
        <v>4</v>
      </c>
      <c r="B252" s="125" t="s">
        <v>1247</v>
      </c>
      <c r="C252" s="127">
        <v>10695</v>
      </c>
      <c r="D252" s="125" t="s">
        <v>2238</v>
      </c>
      <c r="E252" s="125" t="s">
        <v>986</v>
      </c>
      <c r="F252" s="125" t="s">
        <v>987</v>
      </c>
      <c r="G252" s="125">
        <v>315</v>
      </c>
      <c r="H252" s="125">
        <v>16</v>
      </c>
      <c r="I252" s="125">
        <v>4</v>
      </c>
      <c r="J252" s="125">
        <v>0</v>
      </c>
      <c r="K252" s="125">
        <v>0</v>
      </c>
      <c r="L252" s="125">
        <v>20</v>
      </c>
      <c r="M252" s="125">
        <v>7</v>
      </c>
      <c r="N252" s="125">
        <v>1.29</v>
      </c>
      <c r="O252" s="125">
        <v>17592</v>
      </c>
      <c r="P252" s="125">
        <v>103700</v>
      </c>
      <c r="Q252" s="125">
        <v>22684.39</v>
      </c>
      <c r="R252" s="125">
        <v>349995</v>
      </c>
      <c r="S252" s="126">
        <v>90.19352033050663</v>
      </c>
    </row>
    <row r="253" spans="1:19" x14ac:dyDescent="0.25">
      <c r="A253" s="123">
        <v>4</v>
      </c>
      <c r="B253" s="125" t="s">
        <v>1247</v>
      </c>
      <c r="C253" s="127">
        <v>10807</v>
      </c>
      <c r="D253" s="125" t="s">
        <v>2239</v>
      </c>
      <c r="E253" s="125" t="s">
        <v>953</v>
      </c>
      <c r="F253" s="125" t="s">
        <v>954</v>
      </c>
      <c r="G253" s="125">
        <v>80</v>
      </c>
      <c r="H253" s="125">
        <v>0</v>
      </c>
      <c r="I253" s="125">
        <v>0</v>
      </c>
      <c r="J253" s="125">
        <v>0</v>
      </c>
      <c r="K253" s="125">
        <v>0</v>
      </c>
      <c r="L253" s="125">
        <v>0</v>
      </c>
      <c r="M253" s="125">
        <v>1</v>
      </c>
      <c r="N253" s="125">
        <v>0.61240000000000006</v>
      </c>
      <c r="O253" s="125">
        <v>5998</v>
      </c>
      <c r="P253" s="125">
        <v>18085</v>
      </c>
      <c r="Q253" s="125">
        <v>3637.08</v>
      </c>
      <c r="R253" s="125">
        <v>210816</v>
      </c>
      <c r="S253" s="126">
        <v>61.934931506849317</v>
      </c>
    </row>
    <row r="254" spans="1:19" x14ac:dyDescent="0.25">
      <c r="A254" s="123">
        <v>4</v>
      </c>
      <c r="B254" s="125" t="s">
        <v>1247</v>
      </c>
      <c r="C254" s="127">
        <v>10811</v>
      </c>
      <c r="D254" s="125" t="s">
        <v>2243</v>
      </c>
      <c r="E254" s="125" t="s">
        <v>953</v>
      </c>
      <c r="F254" s="125" t="s">
        <v>958</v>
      </c>
      <c r="G254" s="125">
        <v>34</v>
      </c>
      <c r="H254" s="125">
        <v>0</v>
      </c>
      <c r="I254" s="125">
        <v>0</v>
      </c>
      <c r="J254" s="125">
        <v>0</v>
      </c>
      <c r="K254" s="125">
        <v>0</v>
      </c>
      <c r="L254" s="125">
        <v>0</v>
      </c>
      <c r="M254" s="125">
        <v>1</v>
      </c>
      <c r="N254" s="125">
        <v>0.5554</v>
      </c>
      <c r="O254" s="125">
        <v>2389</v>
      </c>
      <c r="P254" s="125">
        <v>7255</v>
      </c>
      <c r="Q254" s="125">
        <v>1321.8</v>
      </c>
      <c r="R254" s="125">
        <v>118530</v>
      </c>
      <c r="S254" s="126">
        <v>58.460918614020947</v>
      </c>
    </row>
    <row r="255" spans="1:19" x14ac:dyDescent="0.25">
      <c r="A255" s="123">
        <v>4</v>
      </c>
      <c r="B255" s="125" t="s">
        <v>1247</v>
      </c>
      <c r="C255" s="127">
        <v>10815</v>
      </c>
      <c r="D255" s="125" t="s">
        <v>2247</v>
      </c>
      <c r="E255" s="125" t="s">
        <v>953</v>
      </c>
      <c r="F255" s="125" t="s">
        <v>958</v>
      </c>
      <c r="G255" s="125">
        <v>35</v>
      </c>
      <c r="H255" s="125">
        <v>0</v>
      </c>
      <c r="I255" s="125">
        <v>0</v>
      </c>
      <c r="J255" s="125">
        <v>0</v>
      </c>
      <c r="K255" s="125">
        <v>0</v>
      </c>
      <c r="L255" s="125">
        <v>0</v>
      </c>
      <c r="M255" s="125">
        <v>1</v>
      </c>
      <c r="N255" s="125">
        <v>0.6109</v>
      </c>
      <c r="O255" s="125">
        <v>2737</v>
      </c>
      <c r="P255" s="125">
        <v>8331</v>
      </c>
      <c r="Q255" s="125">
        <v>1707.4</v>
      </c>
      <c r="R255" s="125">
        <v>120089</v>
      </c>
      <c r="S255" s="126">
        <v>65.213307240704495</v>
      </c>
    </row>
    <row r="256" spans="1:19" x14ac:dyDescent="0.25">
      <c r="A256" s="123">
        <v>4</v>
      </c>
      <c r="B256" s="125" t="s">
        <v>1247</v>
      </c>
      <c r="C256" s="127">
        <v>10816</v>
      </c>
      <c r="D256" s="125" t="s">
        <v>2248</v>
      </c>
      <c r="E256" s="125" t="s">
        <v>953</v>
      </c>
      <c r="F256" s="125" t="s">
        <v>958</v>
      </c>
      <c r="G256" s="125">
        <v>39</v>
      </c>
      <c r="H256" s="125">
        <v>0</v>
      </c>
      <c r="I256" s="125">
        <v>0</v>
      </c>
      <c r="J256" s="125">
        <v>0</v>
      </c>
      <c r="K256" s="125">
        <v>0</v>
      </c>
      <c r="L256" s="125">
        <v>0</v>
      </c>
      <c r="M256" s="125">
        <v>1</v>
      </c>
      <c r="N256" s="125">
        <v>0.50409999999999999</v>
      </c>
      <c r="O256" s="125">
        <v>2404</v>
      </c>
      <c r="P256" s="125">
        <v>5891</v>
      </c>
      <c r="Q256" s="125">
        <v>1149.4100000000001</v>
      </c>
      <c r="R256" s="125">
        <v>95264</v>
      </c>
      <c r="S256" s="126">
        <v>41.383912890762204</v>
      </c>
    </row>
    <row r="257" spans="1:19" x14ac:dyDescent="0.25">
      <c r="A257" s="123">
        <v>4</v>
      </c>
      <c r="B257" s="125" t="s">
        <v>1247</v>
      </c>
      <c r="C257" s="127">
        <v>10809</v>
      </c>
      <c r="D257" s="125" t="s">
        <v>2241</v>
      </c>
      <c r="E257" s="125" t="s">
        <v>953</v>
      </c>
      <c r="F257" s="125" t="s">
        <v>958</v>
      </c>
      <c r="G257" s="125">
        <v>49</v>
      </c>
      <c r="H257" s="125">
        <v>0</v>
      </c>
      <c r="I257" s="125">
        <v>0</v>
      </c>
      <c r="J257" s="125">
        <v>0</v>
      </c>
      <c r="K257" s="125">
        <v>0</v>
      </c>
      <c r="L257" s="125">
        <v>0</v>
      </c>
      <c r="M257" s="125">
        <v>1</v>
      </c>
      <c r="N257" s="125">
        <v>0.51919999999999999</v>
      </c>
      <c r="O257" s="125">
        <v>3456</v>
      </c>
      <c r="P257" s="125">
        <v>11272</v>
      </c>
      <c r="Q257" s="125">
        <v>1793.34</v>
      </c>
      <c r="R257" s="125">
        <v>115140</v>
      </c>
      <c r="S257" s="126">
        <v>63.02488118535085</v>
      </c>
    </row>
    <row r="258" spans="1:19" x14ac:dyDescent="0.25">
      <c r="A258" s="123">
        <v>4</v>
      </c>
      <c r="B258" s="125" t="s">
        <v>1247</v>
      </c>
      <c r="C258" s="127">
        <v>10814</v>
      </c>
      <c r="D258" s="125" t="s">
        <v>2246</v>
      </c>
      <c r="E258" s="125" t="s">
        <v>953</v>
      </c>
      <c r="F258" s="125" t="s">
        <v>958</v>
      </c>
      <c r="G258" s="125">
        <v>55</v>
      </c>
      <c r="H258" s="125">
        <v>0</v>
      </c>
      <c r="I258" s="125">
        <v>0</v>
      </c>
      <c r="J258" s="125">
        <v>0</v>
      </c>
      <c r="K258" s="125">
        <v>0</v>
      </c>
      <c r="L258" s="125">
        <v>0</v>
      </c>
      <c r="M258" s="125">
        <v>0</v>
      </c>
      <c r="N258" s="125">
        <v>0.60760000000000003</v>
      </c>
      <c r="O258" s="125">
        <v>2095</v>
      </c>
      <c r="P258" s="125">
        <v>10599</v>
      </c>
      <c r="Q258" s="125">
        <v>1289.3</v>
      </c>
      <c r="R258" s="125">
        <v>111623</v>
      </c>
      <c r="S258" s="126">
        <v>52.797011207970115</v>
      </c>
    </row>
    <row r="259" spans="1:19" x14ac:dyDescent="0.25">
      <c r="A259" s="123">
        <v>4</v>
      </c>
      <c r="B259" s="125" t="s">
        <v>1247</v>
      </c>
      <c r="C259" s="127">
        <v>10808</v>
      </c>
      <c r="D259" s="125" t="s">
        <v>2240</v>
      </c>
      <c r="E259" s="125" t="s">
        <v>953</v>
      </c>
      <c r="F259" s="125" t="s">
        <v>958</v>
      </c>
      <c r="G259" s="125">
        <v>69</v>
      </c>
      <c r="H259" s="125">
        <v>0</v>
      </c>
      <c r="I259" s="125">
        <v>0</v>
      </c>
      <c r="J259" s="125">
        <v>0</v>
      </c>
      <c r="K259" s="125">
        <v>0</v>
      </c>
      <c r="L259" s="125">
        <v>0</v>
      </c>
      <c r="M259" s="125">
        <v>1</v>
      </c>
      <c r="N259" s="125">
        <v>0.52959999999999996</v>
      </c>
      <c r="O259" s="125">
        <v>3232</v>
      </c>
      <c r="P259" s="125">
        <v>9471</v>
      </c>
      <c r="Q259" s="125">
        <v>1571.35</v>
      </c>
      <c r="R259" s="125">
        <v>125918</v>
      </c>
      <c r="S259" s="126">
        <v>37.605717689100658</v>
      </c>
    </row>
    <row r="260" spans="1:19" x14ac:dyDescent="0.25">
      <c r="A260" s="123">
        <v>4</v>
      </c>
      <c r="B260" s="125" t="s">
        <v>1247</v>
      </c>
      <c r="C260" s="127">
        <v>10810</v>
      </c>
      <c r="D260" s="125" t="s">
        <v>2242</v>
      </c>
      <c r="E260" s="125" t="s">
        <v>953</v>
      </c>
      <c r="F260" s="125" t="s">
        <v>958</v>
      </c>
      <c r="G260" s="125">
        <v>24</v>
      </c>
      <c r="H260" s="125">
        <v>0</v>
      </c>
      <c r="I260" s="125">
        <v>0</v>
      </c>
      <c r="J260" s="125">
        <v>0</v>
      </c>
      <c r="K260" s="125">
        <v>0</v>
      </c>
      <c r="L260" s="125">
        <v>0</v>
      </c>
      <c r="M260" s="125">
        <v>0</v>
      </c>
      <c r="N260" s="125">
        <v>0.52929999999999999</v>
      </c>
      <c r="O260" s="125">
        <v>931</v>
      </c>
      <c r="P260" s="125">
        <v>2679</v>
      </c>
      <c r="Q260" s="125">
        <v>492.7783</v>
      </c>
      <c r="R260" s="125">
        <v>49761</v>
      </c>
      <c r="S260" s="126">
        <v>30.582191780821919</v>
      </c>
    </row>
    <row r="261" spans="1:19" x14ac:dyDescent="0.25">
      <c r="A261" s="123">
        <v>4</v>
      </c>
      <c r="B261" s="125" t="s">
        <v>1247</v>
      </c>
      <c r="C261" s="127">
        <v>10812</v>
      </c>
      <c r="D261" s="125" t="s">
        <v>2244</v>
      </c>
      <c r="E261" s="125" t="s">
        <v>953</v>
      </c>
      <c r="F261" s="125" t="s">
        <v>980</v>
      </c>
      <c r="G261" s="125">
        <v>15</v>
      </c>
      <c r="H261" s="125">
        <v>0</v>
      </c>
      <c r="I261" s="125">
        <v>0</v>
      </c>
      <c r="J261" s="125">
        <v>0</v>
      </c>
      <c r="K261" s="125">
        <v>0</v>
      </c>
      <c r="L261" s="125">
        <v>0</v>
      </c>
      <c r="M261" s="125">
        <v>0</v>
      </c>
      <c r="N261" s="125">
        <v>0.52249999999999996</v>
      </c>
      <c r="O261" s="125">
        <v>789</v>
      </c>
      <c r="P261" s="125">
        <v>2707</v>
      </c>
      <c r="Q261" s="125">
        <v>410.71</v>
      </c>
      <c r="R261" s="125">
        <v>34518</v>
      </c>
      <c r="S261" s="126">
        <v>49.442922374429223</v>
      </c>
    </row>
    <row r="262" spans="1:19" x14ac:dyDescent="0.25">
      <c r="A262" s="123">
        <v>4</v>
      </c>
      <c r="B262" s="125" t="s">
        <v>1247</v>
      </c>
      <c r="C262" s="127">
        <v>10813</v>
      </c>
      <c r="D262" s="125" t="s">
        <v>2245</v>
      </c>
      <c r="E262" s="125" t="s">
        <v>953</v>
      </c>
      <c r="F262" s="125" t="s">
        <v>980</v>
      </c>
      <c r="G262" s="125">
        <v>20</v>
      </c>
      <c r="H262" s="125">
        <v>0</v>
      </c>
      <c r="I262" s="125">
        <v>0</v>
      </c>
      <c r="J262" s="125">
        <v>0</v>
      </c>
      <c r="K262" s="125">
        <v>0</v>
      </c>
      <c r="L262" s="125">
        <v>0</v>
      </c>
      <c r="M262" s="125">
        <v>0</v>
      </c>
      <c r="N262" s="125">
        <v>0.49580000000000002</v>
      </c>
      <c r="O262" s="125">
        <v>1246</v>
      </c>
      <c r="P262" s="125">
        <v>3217</v>
      </c>
      <c r="Q262" s="125">
        <v>622.75</v>
      </c>
      <c r="R262" s="125">
        <v>63055</v>
      </c>
      <c r="S262" s="126">
        <v>44.06849315068493</v>
      </c>
    </row>
    <row r="263" spans="1:19" x14ac:dyDescent="0.25">
      <c r="A263" s="123">
        <v>4</v>
      </c>
      <c r="B263" s="125" t="s">
        <v>1260</v>
      </c>
      <c r="C263" s="127">
        <v>10692</v>
      </c>
      <c r="D263" s="125" t="s">
        <v>2249</v>
      </c>
      <c r="E263" s="125" t="s">
        <v>986</v>
      </c>
      <c r="F263" s="125" t="s">
        <v>1013</v>
      </c>
      <c r="G263" s="125">
        <v>280</v>
      </c>
      <c r="H263" s="125">
        <v>17</v>
      </c>
      <c r="I263" s="125">
        <v>6</v>
      </c>
      <c r="J263" s="125">
        <v>0</v>
      </c>
      <c r="K263" s="125">
        <v>0</v>
      </c>
      <c r="L263" s="125">
        <v>23</v>
      </c>
      <c r="M263" s="125">
        <v>8</v>
      </c>
      <c r="N263" s="125">
        <v>1.1399999999999999</v>
      </c>
      <c r="O263" s="125">
        <v>18889</v>
      </c>
      <c r="P263" s="125">
        <v>89805</v>
      </c>
      <c r="Q263" s="125">
        <v>21533.46</v>
      </c>
      <c r="R263" s="125">
        <v>335193</v>
      </c>
      <c r="S263" s="126">
        <v>87.87181996086106</v>
      </c>
    </row>
    <row r="264" spans="1:19" x14ac:dyDescent="0.25">
      <c r="A264" s="123">
        <v>4</v>
      </c>
      <c r="B264" s="125" t="s">
        <v>1260</v>
      </c>
      <c r="C264" s="127">
        <v>10693</v>
      </c>
      <c r="D264" s="125" t="s">
        <v>2250</v>
      </c>
      <c r="E264" s="125" t="s">
        <v>986</v>
      </c>
      <c r="F264" s="125" t="s">
        <v>987</v>
      </c>
      <c r="G264" s="125">
        <v>218</v>
      </c>
      <c r="H264" s="125">
        <v>8</v>
      </c>
      <c r="I264" s="125">
        <v>4</v>
      </c>
      <c r="J264" s="125">
        <v>0</v>
      </c>
      <c r="K264" s="125">
        <v>0</v>
      </c>
      <c r="L264" s="125">
        <v>12</v>
      </c>
      <c r="M264" s="125">
        <v>5</v>
      </c>
      <c r="N264" s="125">
        <v>1.1404000000000001</v>
      </c>
      <c r="O264" s="125">
        <v>6680</v>
      </c>
      <c r="P264" s="125">
        <v>34341</v>
      </c>
      <c r="Q264" s="125">
        <v>7617.8720000000003</v>
      </c>
      <c r="R264" s="125">
        <v>189641</v>
      </c>
      <c r="S264" s="126">
        <v>43.158225461857484</v>
      </c>
    </row>
    <row r="265" spans="1:19" x14ac:dyDescent="0.25">
      <c r="A265" s="123">
        <v>4</v>
      </c>
      <c r="B265" s="125" t="s">
        <v>1260</v>
      </c>
      <c r="C265" s="127">
        <v>10799</v>
      </c>
      <c r="D265" s="125" t="s">
        <v>2252</v>
      </c>
      <c r="E265" s="125" t="s">
        <v>953</v>
      </c>
      <c r="F265" s="125" t="s">
        <v>958</v>
      </c>
      <c r="G265" s="125">
        <v>30</v>
      </c>
      <c r="H265" s="125">
        <v>0</v>
      </c>
      <c r="I265" s="125">
        <v>0</v>
      </c>
      <c r="J265" s="125">
        <v>0</v>
      </c>
      <c r="K265" s="125">
        <v>0</v>
      </c>
      <c r="L265" s="125">
        <v>0</v>
      </c>
      <c r="M265" s="125">
        <v>1</v>
      </c>
      <c r="N265" s="125">
        <v>0.65</v>
      </c>
      <c r="O265" s="125">
        <v>2056</v>
      </c>
      <c r="P265" s="125">
        <v>7395</v>
      </c>
      <c r="Q265" s="125">
        <v>1342.5</v>
      </c>
      <c r="R265" s="125">
        <v>65700</v>
      </c>
      <c r="S265" s="126">
        <v>67.534246575342465</v>
      </c>
    </row>
    <row r="266" spans="1:19" x14ac:dyDescent="0.25">
      <c r="A266" s="123">
        <v>4</v>
      </c>
      <c r="B266" s="125" t="s">
        <v>1260</v>
      </c>
      <c r="C266" s="127">
        <v>10801</v>
      </c>
      <c r="D266" s="125" t="s">
        <v>2254</v>
      </c>
      <c r="E266" s="125" t="s">
        <v>953</v>
      </c>
      <c r="F266" s="125" t="s">
        <v>958</v>
      </c>
      <c r="G266" s="125">
        <v>32</v>
      </c>
      <c r="H266" s="125">
        <v>0</v>
      </c>
      <c r="I266" s="125">
        <v>0</v>
      </c>
      <c r="J266" s="125">
        <v>0</v>
      </c>
      <c r="K266" s="125">
        <v>0</v>
      </c>
      <c r="L266" s="125">
        <v>0</v>
      </c>
      <c r="M266" s="125">
        <v>1</v>
      </c>
      <c r="N266" s="125">
        <v>0.58609999999999995</v>
      </c>
      <c r="O266" s="125">
        <v>1908</v>
      </c>
      <c r="P266" s="125">
        <v>5996</v>
      </c>
      <c r="Q266" s="125">
        <v>1118.2788</v>
      </c>
      <c r="R266" s="125">
        <v>61286</v>
      </c>
      <c r="S266" s="126">
        <v>51.335616438356162</v>
      </c>
    </row>
    <row r="267" spans="1:19" x14ac:dyDescent="0.25">
      <c r="A267" s="123">
        <v>4</v>
      </c>
      <c r="B267" s="125" t="s">
        <v>1260</v>
      </c>
      <c r="C267" s="127">
        <v>10798</v>
      </c>
      <c r="D267" s="125" t="s">
        <v>2251</v>
      </c>
      <c r="E267" s="125" t="s">
        <v>953</v>
      </c>
      <c r="F267" s="125" t="s">
        <v>958</v>
      </c>
      <c r="G267" s="125">
        <v>30</v>
      </c>
      <c r="H267" s="125">
        <v>0</v>
      </c>
      <c r="I267" s="125">
        <v>0</v>
      </c>
      <c r="J267" s="125">
        <v>0</v>
      </c>
      <c r="K267" s="125">
        <v>0</v>
      </c>
      <c r="L267" s="125">
        <v>0</v>
      </c>
      <c r="M267" s="125">
        <v>1</v>
      </c>
      <c r="N267" s="125">
        <v>0.6</v>
      </c>
      <c r="O267" s="125">
        <v>2197</v>
      </c>
      <c r="P267" s="125">
        <v>7681</v>
      </c>
      <c r="Q267" s="125">
        <v>1315.33</v>
      </c>
      <c r="R267" s="125">
        <v>78508</v>
      </c>
      <c r="S267" s="126">
        <v>70.146118721461193</v>
      </c>
    </row>
    <row r="268" spans="1:19" x14ac:dyDescent="0.25">
      <c r="A268" s="123">
        <v>4</v>
      </c>
      <c r="B268" s="125" t="s">
        <v>1260</v>
      </c>
      <c r="C268" s="127">
        <v>10800</v>
      </c>
      <c r="D268" s="125" t="s">
        <v>2253</v>
      </c>
      <c r="E268" s="125" t="s">
        <v>953</v>
      </c>
      <c r="F268" s="125" t="s">
        <v>980</v>
      </c>
      <c r="G268" s="125">
        <v>28</v>
      </c>
      <c r="H268" s="125">
        <v>0</v>
      </c>
      <c r="I268" s="125">
        <v>0</v>
      </c>
      <c r="J268" s="125">
        <v>0</v>
      </c>
      <c r="K268" s="125">
        <v>0</v>
      </c>
      <c r="L268" s="125">
        <v>0</v>
      </c>
      <c r="M268" s="125">
        <v>1</v>
      </c>
      <c r="N268" s="125">
        <v>0.56999999999999995</v>
      </c>
      <c r="O268" s="125">
        <v>1118</v>
      </c>
      <c r="P268" s="125">
        <v>3421</v>
      </c>
      <c r="Q268" s="125">
        <v>638.12</v>
      </c>
      <c r="R268" s="125">
        <v>50481</v>
      </c>
      <c r="S268" s="126">
        <v>33.473581213307241</v>
      </c>
    </row>
    <row r="269" spans="1:19" x14ac:dyDescent="0.25">
      <c r="A269" s="123">
        <v>4</v>
      </c>
      <c r="B269" s="125" t="s">
        <v>1267</v>
      </c>
      <c r="C269" s="127">
        <v>10689</v>
      </c>
      <c r="D269" s="125" t="s">
        <v>2255</v>
      </c>
      <c r="E269" s="125" t="s">
        <v>986</v>
      </c>
      <c r="F269" s="125" t="s">
        <v>1013</v>
      </c>
      <c r="G269" s="125">
        <v>324</v>
      </c>
      <c r="H269" s="125">
        <v>20</v>
      </c>
      <c r="I269" s="125">
        <v>8</v>
      </c>
      <c r="J269" s="125">
        <v>0</v>
      </c>
      <c r="K269" s="125">
        <v>0</v>
      </c>
      <c r="L269" s="125">
        <v>28</v>
      </c>
      <c r="M269" s="125">
        <v>10</v>
      </c>
      <c r="N269" s="125">
        <v>1.3904000000000001</v>
      </c>
      <c r="O269" s="125">
        <v>19013</v>
      </c>
      <c r="P269" s="125">
        <v>100322</v>
      </c>
      <c r="Q269" s="125">
        <v>26435.07</v>
      </c>
      <c r="R269" s="125">
        <v>326931</v>
      </c>
      <c r="S269" s="126">
        <v>84.831726703872818</v>
      </c>
    </row>
    <row r="270" spans="1:19" x14ac:dyDescent="0.25">
      <c r="A270" s="123">
        <v>4</v>
      </c>
      <c r="B270" s="125" t="s">
        <v>1267</v>
      </c>
      <c r="C270" s="127">
        <v>10787</v>
      </c>
      <c r="D270" s="125" t="s">
        <v>2260</v>
      </c>
      <c r="E270" s="125" t="s">
        <v>953</v>
      </c>
      <c r="F270" s="125" t="s">
        <v>954</v>
      </c>
      <c r="G270" s="125">
        <v>106</v>
      </c>
      <c r="H270" s="125">
        <v>0</v>
      </c>
      <c r="I270" s="125">
        <v>0</v>
      </c>
      <c r="J270" s="125">
        <v>0</v>
      </c>
      <c r="K270" s="125">
        <v>0</v>
      </c>
      <c r="L270" s="125">
        <v>0</v>
      </c>
      <c r="M270" s="125">
        <v>1</v>
      </c>
      <c r="N270" s="125">
        <v>0.62</v>
      </c>
      <c r="O270" s="125">
        <v>8098</v>
      </c>
      <c r="P270" s="125">
        <v>27121</v>
      </c>
      <c r="Q270" s="125">
        <v>5024.8090000000002</v>
      </c>
      <c r="R270" s="125">
        <v>208586</v>
      </c>
      <c r="S270" s="126">
        <v>70.098216593434998</v>
      </c>
    </row>
    <row r="271" spans="1:19" x14ac:dyDescent="0.25">
      <c r="A271" s="123">
        <v>4</v>
      </c>
      <c r="B271" s="125" t="s">
        <v>1267</v>
      </c>
      <c r="C271" s="127">
        <v>10782</v>
      </c>
      <c r="D271" s="125" t="s">
        <v>2256</v>
      </c>
      <c r="E271" s="125" t="s">
        <v>953</v>
      </c>
      <c r="F271" s="125" t="s">
        <v>958</v>
      </c>
      <c r="G271" s="125">
        <v>90</v>
      </c>
      <c r="H271" s="125">
        <v>0</v>
      </c>
      <c r="I271" s="125">
        <v>0</v>
      </c>
      <c r="J271" s="125">
        <v>0</v>
      </c>
      <c r="K271" s="125">
        <v>0</v>
      </c>
      <c r="L271" s="125">
        <v>0</v>
      </c>
      <c r="M271" s="125">
        <v>2</v>
      </c>
      <c r="N271" s="125">
        <v>0.61</v>
      </c>
      <c r="O271" s="125">
        <v>5838</v>
      </c>
      <c r="P271" s="125">
        <v>17817</v>
      </c>
      <c r="Q271" s="125">
        <v>3561.18</v>
      </c>
      <c r="R271" s="125">
        <v>149977</v>
      </c>
      <c r="S271" s="126">
        <v>54.237442922374427</v>
      </c>
    </row>
    <row r="272" spans="1:19" x14ac:dyDescent="0.25">
      <c r="A272" s="123">
        <v>4</v>
      </c>
      <c r="B272" s="125" t="s">
        <v>1267</v>
      </c>
      <c r="C272" s="127">
        <v>10784</v>
      </c>
      <c r="D272" s="125" t="s">
        <v>2257</v>
      </c>
      <c r="E272" s="125" t="s">
        <v>953</v>
      </c>
      <c r="F272" s="125" t="s">
        <v>958</v>
      </c>
      <c r="G272" s="125">
        <v>48</v>
      </c>
      <c r="H272" s="125">
        <v>0</v>
      </c>
      <c r="I272" s="125">
        <v>0</v>
      </c>
      <c r="J272" s="125">
        <v>0</v>
      </c>
      <c r="K272" s="125">
        <v>0</v>
      </c>
      <c r="L272" s="125">
        <v>0</v>
      </c>
      <c r="M272" s="125">
        <v>1</v>
      </c>
      <c r="N272" s="125">
        <v>0.6</v>
      </c>
      <c r="O272" s="125">
        <v>2451</v>
      </c>
      <c r="P272" s="125">
        <v>9695</v>
      </c>
      <c r="Q272" s="125">
        <v>1472.32</v>
      </c>
      <c r="R272" s="125">
        <v>103967</v>
      </c>
      <c r="S272" s="126">
        <v>55.336757990867582</v>
      </c>
    </row>
    <row r="273" spans="1:19" x14ac:dyDescent="0.25">
      <c r="A273" s="123">
        <v>4</v>
      </c>
      <c r="B273" s="125" t="s">
        <v>1267</v>
      </c>
      <c r="C273" s="127">
        <v>10785</v>
      </c>
      <c r="D273" s="125" t="s">
        <v>2258</v>
      </c>
      <c r="E273" s="125" t="s">
        <v>953</v>
      </c>
      <c r="F273" s="125" t="s">
        <v>958</v>
      </c>
      <c r="G273" s="125">
        <v>56</v>
      </c>
      <c r="H273" s="125">
        <v>0</v>
      </c>
      <c r="I273" s="125">
        <v>0</v>
      </c>
      <c r="J273" s="125">
        <v>0</v>
      </c>
      <c r="K273" s="125">
        <v>0</v>
      </c>
      <c r="L273" s="125">
        <v>0</v>
      </c>
      <c r="M273" s="125">
        <v>1</v>
      </c>
      <c r="N273" s="125">
        <v>0.54</v>
      </c>
      <c r="O273" s="125">
        <v>3856</v>
      </c>
      <c r="P273" s="125">
        <v>13792</v>
      </c>
      <c r="Q273" s="125">
        <v>2095.7399999999998</v>
      </c>
      <c r="R273" s="125">
        <v>139172</v>
      </c>
      <c r="S273" s="126">
        <v>67.475538160469668</v>
      </c>
    </row>
    <row r="274" spans="1:19" x14ac:dyDescent="0.25">
      <c r="A274" s="123">
        <v>4</v>
      </c>
      <c r="B274" s="125" t="s">
        <v>1267</v>
      </c>
      <c r="C274" s="127">
        <v>10786</v>
      </c>
      <c r="D274" s="125" t="s">
        <v>2259</v>
      </c>
      <c r="E274" s="125" t="s">
        <v>953</v>
      </c>
      <c r="F274" s="125" t="s">
        <v>958</v>
      </c>
      <c r="G274" s="125">
        <v>36</v>
      </c>
      <c r="H274" s="125">
        <v>0</v>
      </c>
      <c r="I274" s="125">
        <v>0</v>
      </c>
      <c r="J274" s="125">
        <v>0</v>
      </c>
      <c r="K274" s="125">
        <v>0</v>
      </c>
      <c r="L274" s="125">
        <v>0</v>
      </c>
      <c r="M274" s="125">
        <v>1</v>
      </c>
      <c r="N274" s="125">
        <v>0.57999999999999996</v>
      </c>
      <c r="O274" s="125">
        <v>1992</v>
      </c>
      <c r="P274" s="125">
        <v>7092</v>
      </c>
      <c r="Q274" s="125">
        <v>1158.67</v>
      </c>
      <c r="R274" s="125">
        <v>119019</v>
      </c>
      <c r="S274" s="126">
        <v>53.972602739726028</v>
      </c>
    </row>
    <row r="275" spans="1:19" x14ac:dyDescent="0.25">
      <c r="A275" s="123">
        <v>4</v>
      </c>
      <c r="B275" s="125" t="s">
        <v>1267</v>
      </c>
      <c r="C275" s="127">
        <v>10788</v>
      </c>
      <c r="D275" s="125" t="s">
        <v>2261</v>
      </c>
      <c r="E275" s="125" t="s">
        <v>953</v>
      </c>
      <c r="F275" s="125" t="s">
        <v>980</v>
      </c>
      <c r="G275" s="125">
        <v>36</v>
      </c>
      <c r="H275" s="125">
        <v>0</v>
      </c>
      <c r="I275" s="125">
        <v>0</v>
      </c>
      <c r="J275" s="125">
        <v>0</v>
      </c>
      <c r="K275" s="125">
        <v>0</v>
      </c>
      <c r="L275" s="125">
        <v>0</v>
      </c>
      <c r="M275" s="125">
        <v>1</v>
      </c>
      <c r="N275" s="125">
        <v>0.61270000000000002</v>
      </c>
      <c r="O275" s="125">
        <v>2514</v>
      </c>
      <c r="P275" s="125">
        <v>7518</v>
      </c>
      <c r="Q275" s="125">
        <v>1540.43</v>
      </c>
      <c r="R275" s="125">
        <v>73675</v>
      </c>
      <c r="S275" s="126">
        <v>57.214611872146122</v>
      </c>
    </row>
    <row r="276" spans="1:19" x14ac:dyDescent="0.25">
      <c r="A276" s="123">
        <v>5</v>
      </c>
      <c r="B276" s="125" t="s">
        <v>1275</v>
      </c>
      <c r="C276" s="127">
        <v>10731</v>
      </c>
      <c r="D276" s="125" t="s">
        <v>2262</v>
      </c>
      <c r="E276" s="125" t="s">
        <v>986</v>
      </c>
      <c r="F276" s="125" t="s">
        <v>1013</v>
      </c>
      <c r="G276" s="125">
        <v>540</v>
      </c>
      <c r="H276" s="125">
        <v>48</v>
      </c>
      <c r="I276" s="125">
        <v>8</v>
      </c>
      <c r="J276" s="125">
        <v>0</v>
      </c>
      <c r="K276" s="125">
        <v>0</v>
      </c>
      <c r="L276" s="125">
        <v>56</v>
      </c>
      <c r="M276" s="125">
        <v>9</v>
      </c>
      <c r="N276" s="125">
        <v>1.5115000000000001</v>
      </c>
      <c r="O276" s="125">
        <v>19725</v>
      </c>
      <c r="P276" s="125">
        <v>99053</v>
      </c>
      <c r="Q276" s="125">
        <v>29814.337500000001</v>
      </c>
      <c r="R276" s="125">
        <v>601061</v>
      </c>
      <c r="S276" s="126">
        <v>50.25520040588534</v>
      </c>
    </row>
    <row r="277" spans="1:19" x14ac:dyDescent="0.25">
      <c r="A277" s="123">
        <v>5</v>
      </c>
      <c r="B277" s="125" t="s">
        <v>1275</v>
      </c>
      <c r="C277" s="127">
        <v>10732</v>
      </c>
      <c r="D277" s="125" t="s">
        <v>2263</v>
      </c>
      <c r="E277" s="125" t="s">
        <v>986</v>
      </c>
      <c r="F277" s="125" t="s">
        <v>987</v>
      </c>
      <c r="G277" s="125">
        <v>252</v>
      </c>
      <c r="H277" s="125">
        <v>8</v>
      </c>
      <c r="I277" s="125">
        <v>6</v>
      </c>
      <c r="J277" s="125">
        <v>0</v>
      </c>
      <c r="K277" s="125">
        <v>0</v>
      </c>
      <c r="L277" s="125">
        <v>14</v>
      </c>
      <c r="M277" s="125">
        <v>4</v>
      </c>
      <c r="N277" s="125">
        <v>1.1694</v>
      </c>
      <c r="O277" s="125">
        <v>15290</v>
      </c>
      <c r="P277" s="125">
        <v>78052</v>
      </c>
      <c r="Q277" s="125">
        <v>17880.126</v>
      </c>
      <c r="R277" s="125">
        <v>322237</v>
      </c>
      <c r="S277" s="126">
        <v>84.857577734290061</v>
      </c>
    </row>
    <row r="278" spans="1:19" x14ac:dyDescent="0.25">
      <c r="A278" s="123">
        <v>5</v>
      </c>
      <c r="B278" s="125" t="s">
        <v>1275</v>
      </c>
      <c r="C278" s="127">
        <v>11283</v>
      </c>
      <c r="D278" s="125" t="s">
        <v>2269</v>
      </c>
      <c r="E278" s="125" t="s">
        <v>953</v>
      </c>
      <c r="F278" s="125" t="s">
        <v>961</v>
      </c>
      <c r="G278" s="125">
        <v>94</v>
      </c>
      <c r="H278" s="125">
        <v>0</v>
      </c>
      <c r="I278" s="125">
        <v>0</v>
      </c>
      <c r="J278" s="125">
        <v>0</v>
      </c>
      <c r="K278" s="125">
        <v>0</v>
      </c>
      <c r="L278" s="125">
        <v>0</v>
      </c>
      <c r="M278" s="125">
        <v>3</v>
      </c>
      <c r="N278" s="125">
        <v>0.61270000000000002</v>
      </c>
      <c r="O278" s="125">
        <v>7154</v>
      </c>
      <c r="P278" s="125">
        <v>24774</v>
      </c>
      <c r="Q278" s="125">
        <v>4383.26</v>
      </c>
      <c r="R278" s="125">
        <v>146554</v>
      </c>
      <c r="S278" s="126">
        <v>72.206353832701836</v>
      </c>
    </row>
    <row r="279" spans="1:19" ht="42" x14ac:dyDescent="0.25">
      <c r="A279" s="123">
        <v>5</v>
      </c>
      <c r="B279" s="125" t="s">
        <v>1275</v>
      </c>
      <c r="C279" s="127">
        <v>11282</v>
      </c>
      <c r="D279" s="125" t="s">
        <v>2268</v>
      </c>
      <c r="E279" s="125" t="s">
        <v>953</v>
      </c>
      <c r="F279" s="125" t="s">
        <v>961</v>
      </c>
      <c r="G279" s="125">
        <v>120</v>
      </c>
      <c r="H279" s="125">
        <v>0</v>
      </c>
      <c r="I279" s="125">
        <v>0</v>
      </c>
      <c r="J279" s="125">
        <v>0</v>
      </c>
      <c r="K279" s="125">
        <v>0</v>
      </c>
      <c r="L279" s="125">
        <v>0</v>
      </c>
      <c r="M279" s="125">
        <v>4</v>
      </c>
      <c r="N279" s="125">
        <v>0.80010000000000003</v>
      </c>
      <c r="O279" s="125">
        <v>11487</v>
      </c>
      <c r="P279" s="125">
        <v>38841</v>
      </c>
      <c r="Q279" s="125">
        <v>9190.75</v>
      </c>
      <c r="R279" s="125">
        <v>271754</v>
      </c>
      <c r="S279" s="126">
        <v>88.678082191780817</v>
      </c>
    </row>
    <row r="280" spans="1:19" x14ac:dyDescent="0.25">
      <c r="A280" s="123">
        <v>5</v>
      </c>
      <c r="B280" s="125" t="s">
        <v>1275</v>
      </c>
      <c r="C280" s="127">
        <v>11280</v>
      </c>
      <c r="D280" s="125" t="s">
        <v>2266</v>
      </c>
      <c r="E280" s="125" t="s">
        <v>953</v>
      </c>
      <c r="F280" s="125" t="s">
        <v>954</v>
      </c>
      <c r="G280" s="125">
        <v>67</v>
      </c>
      <c r="H280" s="125">
        <v>0</v>
      </c>
      <c r="I280" s="125">
        <v>0</v>
      </c>
      <c r="J280" s="125">
        <v>0</v>
      </c>
      <c r="K280" s="125">
        <v>0</v>
      </c>
      <c r="L280" s="125">
        <v>0</v>
      </c>
      <c r="M280" s="125">
        <v>2</v>
      </c>
      <c r="N280" s="125">
        <v>0.5494</v>
      </c>
      <c r="O280" s="125">
        <v>5411</v>
      </c>
      <c r="P280" s="125">
        <v>15651</v>
      </c>
      <c r="Q280" s="125">
        <v>2972.8033999999998</v>
      </c>
      <c r="R280" s="125">
        <v>134654</v>
      </c>
      <c r="S280" s="126">
        <v>63.999182171335107</v>
      </c>
    </row>
    <row r="281" spans="1:19" ht="42" x14ac:dyDescent="0.25">
      <c r="A281" s="123">
        <v>5</v>
      </c>
      <c r="B281" s="125" t="s">
        <v>1275</v>
      </c>
      <c r="C281" s="127">
        <v>11285</v>
      </c>
      <c r="D281" s="125" t="s">
        <v>2271</v>
      </c>
      <c r="E281" s="125" t="s">
        <v>953</v>
      </c>
      <c r="F281" s="125" t="s">
        <v>958</v>
      </c>
      <c r="G281" s="125">
        <v>63</v>
      </c>
      <c r="H281" s="125">
        <v>0</v>
      </c>
      <c r="I281" s="125">
        <v>0</v>
      </c>
      <c r="J281" s="125">
        <v>0</v>
      </c>
      <c r="K281" s="125">
        <v>0</v>
      </c>
      <c r="L281" s="125">
        <v>0</v>
      </c>
      <c r="M281" s="125">
        <v>1</v>
      </c>
      <c r="N281" s="125">
        <v>0.52059999999999995</v>
      </c>
      <c r="O281" s="125">
        <v>4576</v>
      </c>
      <c r="P281" s="125">
        <v>12359</v>
      </c>
      <c r="Q281" s="125">
        <v>2382.2656000000002</v>
      </c>
      <c r="R281" s="125">
        <v>127593</v>
      </c>
      <c r="S281" s="126">
        <v>53.746466623178954</v>
      </c>
    </row>
    <row r="282" spans="1:19" x14ac:dyDescent="0.25">
      <c r="A282" s="123">
        <v>5</v>
      </c>
      <c r="B282" s="125" t="s">
        <v>1275</v>
      </c>
      <c r="C282" s="127">
        <v>11287</v>
      </c>
      <c r="D282" s="125" t="s">
        <v>2273</v>
      </c>
      <c r="E282" s="125" t="s">
        <v>953</v>
      </c>
      <c r="F282" s="125" t="s">
        <v>958</v>
      </c>
      <c r="G282" s="125">
        <v>30</v>
      </c>
      <c r="H282" s="125">
        <v>0</v>
      </c>
      <c r="I282" s="125">
        <v>0</v>
      </c>
      <c r="J282" s="125">
        <v>0</v>
      </c>
      <c r="K282" s="125">
        <v>0</v>
      </c>
      <c r="L282" s="125">
        <v>0</v>
      </c>
      <c r="M282" s="125">
        <v>1</v>
      </c>
      <c r="N282" s="125">
        <v>0.52080000000000004</v>
      </c>
      <c r="O282" s="125">
        <v>3639</v>
      </c>
      <c r="P282" s="125">
        <v>10252</v>
      </c>
      <c r="Q282" s="125">
        <v>1895.19</v>
      </c>
      <c r="R282" s="125">
        <v>112898</v>
      </c>
      <c r="S282" s="126">
        <v>93.625570776255714</v>
      </c>
    </row>
    <row r="283" spans="1:19" x14ac:dyDescent="0.25">
      <c r="A283" s="123">
        <v>5</v>
      </c>
      <c r="B283" s="125" t="s">
        <v>1275</v>
      </c>
      <c r="C283" s="127">
        <v>11281</v>
      </c>
      <c r="D283" s="125" t="s">
        <v>2267</v>
      </c>
      <c r="E283" s="125" t="s">
        <v>953</v>
      </c>
      <c r="F283" s="125" t="s">
        <v>958</v>
      </c>
      <c r="G283" s="125">
        <v>30</v>
      </c>
      <c r="H283" s="125">
        <v>0</v>
      </c>
      <c r="I283" s="125">
        <v>0</v>
      </c>
      <c r="J283" s="125">
        <v>0</v>
      </c>
      <c r="K283" s="125">
        <v>0</v>
      </c>
      <c r="L283" s="125">
        <v>0</v>
      </c>
      <c r="M283" s="125">
        <v>1</v>
      </c>
      <c r="N283" s="125">
        <v>0.55510000000000004</v>
      </c>
      <c r="O283" s="125">
        <v>1462</v>
      </c>
      <c r="P283" s="125">
        <v>4131</v>
      </c>
      <c r="Q283" s="125">
        <v>811.55619999999999</v>
      </c>
      <c r="R283" s="125">
        <v>31936</v>
      </c>
      <c r="S283" s="126">
        <v>37.726027397260275</v>
      </c>
    </row>
    <row r="284" spans="1:19" x14ac:dyDescent="0.25">
      <c r="A284" s="123">
        <v>5</v>
      </c>
      <c r="B284" s="125" t="s">
        <v>1275</v>
      </c>
      <c r="C284" s="127">
        <v>11278</v>
      </c>
      <c r="D284" s="125" t="s">
        <v>2264</v>
      </c>
      <c r="E284" s="125" t="s">
        <v>953</v>
      </c>
      <c r="F284" s="125" t="s">
        <v>958</v>
      </c>
      <c r="G284" s="125">
        <v>58</v>
      </c>
      <c r="H284" s="125">
        <v>0</v>
      </c>
      <c r="I284" s="125">
        <v>0</v>
      </c>
      <c r="J284" s="125">
        <v>0</v>
      </c>
      <c r="K284" s="125">
        <v>0</v>
      </c>
      <c r="L284" s="125">
        <v>0</v>
      </c>
      <c r="M284" s="125">
        <v>1</v>
      </c>
      <c r="N284" s="125">
        <v>0.54330000000000001</v>
      </c>
      <c r="O284" s="125">
        <v>3774</v>
      </c>
      <c r="P284" s="125">
        <v>10678</v>
      </c>
      <c r="Q284" s="125">
        <v>2050.4142000000002</v>
      </c>
      <c r="R284" s="125">
        <v>88738</v>
      </c>
      <c r="S284" s="126">
        <v>50.439300897496459</v>
      </c>
    </row>
    <row r="285" spans="1:19" x14ac:dyDescent="0.25">
      <c r="A285" s="123">
        <v>5</v>
      </c>
      <c r="B285" s="125" t="s">
        <v>1275</v>
      </c>
      <c r="C285" s="127">
        <v>11286</v>
      </c>
      <c r="D285" s="125" t="s">
        <v>2272</v>
      </c>
      <c r="E285" s="125" t="s">
        <v>953</v>
      </c>
      <c r="F285" s="125" t="s">
        <v>958</v>
      </c>
      <c r="G285" s="125">
        <v>46</v>
      </c>
      <c r="H285" s="125">
        <v>0</v>
      </c>
      <c r="I285" s="125">
        <v>0</v>
      </c>
      <c r="J285" s="125">
        <v>0</v>
      </c>
      <c r="K285" s="125">
        <v>0</v>
      </c>
      <c r="L285" s="125">
        <v>0</v>
      </c>
      <c r="M285" s="125">
        <v>1</v>
      </c>
      <c r="N285" s="125">
        <v>0.56469999999999998</v>
      </c>
      <c r="O285" s="125">
        <v>3501</v>
      </c>
      <c r="P285" s="125">
        <v>10608</v>
      </c>
      <c r="Q285" s="125">
        <v>1977.0146999999999</v>
      </c>
      <c r="R285" s="125">
        <v>95748</v>
      </c>
      <c r="S285" s="126">
        <v>63.180464562239429</v>
      </c>
    </row>
    <row r="286" spans="1:19" x14ac:dyDescent="0.25">
      <c r="A286" s="123">
        <v>5</v>
      </c>
      <c r="B286" s="125" t="s">
        <v>1275</v>
      </c>
      <c r="C286" s="127">
        <v>11288</v>
      </c>
      <c r="D286" s="125" t="s">
        <v>2274</v>
      </c>
      <c r="E286" s="125" t="s">
        <v>953</v>
      </c>
      <c r="F286" s="125" t="s">
        <v>958</v>
      </c>
      <c r="G286" s="125">
        <v>30</v>
      </c>
      <c r="H286" s="125">
        <v>0</v>
      </c>
      <c r="I286" s="125">
        <v>0</v>
      </c>
      <c r="J286" s="125">
        <v>0</v>
      </c>
      <c r="K286" s="125">
        <v>0</v>
      </c>
      <c r="L286" s="125">
        <v>0</v>
      </c>
      <c r="M286" s="125">
        <v>1</v>
      </c>
      <c r="N286" s="125">
        <v>0.4945</v>
      </c>
      <c r="O286" s="125">
        <v>2358</v>
      </c>
      <c r="P286" s="125">
        <v>6578</v>
      </c>
      <c r="Q286" s="125">
        <v>1166.0309999999999</v>
      </c>
      <c r="R286" s="125">
        <v>98141</v>
      </c>
      <c r="S286" s="126">
        <v>60.073059360730596</v>
      </c>
    </row>
    <row r="287" spans="1:19" ht="42" x14ac:dyDescent="0.25">
      <c r="A287" s="123">
        <v>5</v>
      </c>
      <c r="B287" s="125" t="s">
        <v>1275</v>
      </c>
      <c r="C287" s="127">
        <v>11279</v>
      </c>
      <c r="D287" s="125" t="s">
        <v>2265</v>
      </c>
      <c r="E287" s="125" t="s">
        <v>953</v>
      </c>
      <c r="F287" s="125" t="s">
        <v>958</v>
      </c>
      <c r="G287" s="125">
        <v>30</v>
      </c>
      <c r="H287" s="125">
        <v>0</v>
      </c>
      <c r="I287" s="125">
        <v>0</v>
      </c>
      <c r="J287" s="125">
        <v>0</v>
      </c>
      <c r="K287" s="125">
        <v>0</v>
      </c>
      <c r="L287" s="125">
        <v>0</v>
      </c>
      <c r="M287" s="125">
        <v>1</v>
      </c>
      <c r="N287" s="125">
        <v>0.54330000000000001</v>
      </c>
      <c r="O287" s="125">
        <v>2220</v>
      </c>
      <c r="P287" s="125">
        <v>5728</v>
      </c>
      <c r="Q287" s="125">
        <v>1206.1300000000001</v>
      </c>
      <c r="R287" s="125">
        <v>43765</v>
      </c>
      <c r="S287" s="126">
        <v>52.310502283105023</v>
      </c>
    </row>
    <row r="288" spans="1:19" x14ac:dyDescent="0.25">
      <c r="A288" s="123">
        <v>5</v>
      </c>
      <c r="B288" s="125" t="s">
        <v>1275</v>
      </c>
      <c r="C288" s="127">
        <v>11284</v>
      </c>
      <c r="D288" s="125" t="s">
        <v>2270</v>
      </c>
      <c r="E288" s="125" t="s">
        <v>953</v>
      </c>
      <c r="F288" s="125" t="s">
        <v>958</v>
      </c>
      <c r="G288" s="125">
        <v>30</v>
      </c>
      <c r="H288" s="125">
        <v>0</v>
      </c>
      <c r="I288" s="125">
        <v>0</v>
      </c>
      <c r="J288" s="125">
        <v>0</v>
      </c>
      <c r="K288" s="125">
        <v>0</v>
      </c>
      <c r="L288" s="125">
        <v>0</v>
      </c>
      <c r="M288" s="125">
        <v>1</v>
      </c>
      <c r="N288" s="125">
        <v>0.49409999999999998</v>
      </c>
      <c r="O288" s="125">
        <v>3999</v>
      </c>
      <c r="P288" s="125">
        <v>10771</v>
      </c>
      <c r="Q288" s="125">
        <v>1975.9059</v>
      </c>
      <c r="R288" s="125">
        <v>78788</v>
      </c>
      <c r="S288" s="126">
        <v>98.365296803652967</v>
      </c>
    </row>
    <row r="289" spans="1:19" ht="63" x14ac:dyDescent="0.25">
      <c r="A289" s="123">
        <v>5</v>
      </c>
      <c r="B289" s="125" t="s">
        <v>1275</v>
      </c>
      <c r="C289" s="127">
        <v>21948</v>
      </c>
      <c r="D289" s="125" t="s">
        <v>2276</v>
      </c>
      <c r="E289" s="125" t="s">
        <v>953</v>
      </c>
      <c r="F289" s="125" t="s">
        <v>958</v>
      </c>
      <c r="G289" s="125">
        <v>34</v>
      </c>
      <c r="H289" s="125">
        <v>0</v>
      </c>
      <c r="I289" s="125">
        <v>0</v>
      </c>
      <c r="J289" s="125">
        <v>0</v>
      </c>
      <c r="K289" s="125">
        <v>0</v>
      </c>
      <c r="L289" s="125">
        <v>0</v>
      </c>
      <c r="M289" s="125">
        <v>1</v>
      </c>
      <c r="N289" s="125">
        <v>0.46039999999999998</v>
      </c>
      <c r="O289" s="125">
        <v>2695</v>
      </c>
      <c r="P289" s="125">
        <v>6064</v>
      </c>
      <c r="Q289" s="125">
        <v>1240.778</v>
      </c>
      <c r="R289" s="125">
        <v>69258</v>
      </c>
      <c r="S289" s="126">
        <v>48.863819500402904</v>
      </c>
    </row>
    <row r="290" spans="1:19" x14ac:dyDescent="0.25">
      <c r="A290" s="123">
        <v>5</v>
      </c>
      <c r="B290" s="125" t="s">
        <v>1275</v>
      </c>
      <c r="C290" s="127">
        <v>14136</v>
      </c>
      <c r="D290" s="125" t="s">
        <v>2275</v>
      </c>
      <c r="E290" s="125" t="s">
        <v>953</v>
      </c>
      <c r="F290" s="125" t="s">
        <v>980</v>
      </c>
      <c r="G290" s="125">
        <v>16</v>
      </c>
      <c r="H290" s="125">
        <v>0</v>
      </c>
      <c r="I290" s="125">
        <v>0</v>
      </c>
      <c r="J290" s="125">
        <v>0</v>
      </c>
      <c r="K290" s="125">
        <v>0</v>
      </c>
      <c r="L290" s="125">
        <v>0</v>
      </c>
      <c r="M290" s="125">
        <v>0</v>
      </c>
      <c r="N290" s="125">
        <v>0.50270000000000004</v>
      </c>
      <c r="O290" s="125">
        <v>646</v>
      </c>
      <c r="P290" s="125">
        <v>1669</v>
      </c>
      <c r="Q290" s="125">
        <v>324.74419999999998</v>
      </c>
      <c r="R290" s="125">
        <v>20434</v>
      </c>
      <c r="S290" s="126">
        <v>28.578767123287673</v>
      </c>
    </row>
    <row r="291" spans="1:19" x14ac:dyDescent="0.25">
      <c r="A291" s="123">
        <v>5</v>
      </c>
      <c r="B291" s="125" t="s">
        <v>1291</v>
      </c>
      <c r="C291" s="127">
        <v>10679</v>
      </c>
      <c r="D291" s="125" t="s">
        <v>2277</v>
      </c>
      <c r="E291" s="125" t="s">
        <v>949</v>
      </c>
      <c r="F291" s="125" t="s">
        <v>950</v>
      </c>
      <c r="G291" s="125">
        <v>722</v>
      </c>
      <c r="H291" s="125">
        <v>30</v>
      </c>
      <c r="I291" s="125">
        <v>6</v>
      </c>
      <c r="J291" s="125">
        <v>6</v>
      </c>
      <c r="K291" s="125">
        <v>0</v>
      </c>
      <c r="L291" s="125">
        <v>42</v>
      </c>
      <c r="M291" s="125">
        <v>17</v>
      </c>
      <c r="N291" s="125">
        <v>1.8210999999999999</v>
      </c>
      <c r="O291" s="125">
        <v>53138</v>
      </c>
      <c r="P291" s="125">
        <v>261184</v>
      </c>
      <c r="Q291" s="125">
        <v>96769.62</v>
      </c>
      <c r="R291" s="125">
        <v>937398</v>
      </c>
      <c r="S291" s="126">
        <v>99.109778772815233</v>
      </c>
    </row>
    <row r="292" spans="1:19" x14ac:dyDescent="0.25">
      <c r="A292" s="123">
        <v>5</v>
      </c>
      <c r="B292" s="125" t="s">
        <v>1291</v>
      </c>
      <c r="C292" s="127">
        <v>11302</v>
      </c>
      <c r="D292" s="125" t="s">
        <v>2283</v>
      </c>
      <c r="E292" s="125" t="s">
        <v>953</v>
      </c>
      <c r="F292" s="125" t="s">
        <v>961</v>
      </c>
      <c r="G292" s="125">
        <v>120</v>
      </c>
      <c r="H292" s="125">
        <v>6</v>
      </c>
      <c r="I292" s="125">
        <v>2</v>
      </c>
      <c r="J292" s="125">
        <v>0</v>
      </c>
      <c r="K292" s="125">
        <v>0</v>
      </c>
      <c r="L292" s="125">
        <v>8</v>
      </c>
      <c r="M292" s="125">
        <v>2</v>
      </c>
      <c r="N292" s="125">
        <v>0.81040000000000001</v>
      </c>
      <c r="O292" s="125">
        <v>12082</v>
      </c>
      <c r="P292" s="125">
        <v>49914</v>
      </c>
      <c r="Q292" s="125">
        <v>9730</v>
      </c>
      <c r="R292" s="125">
        <v>388487</v>
      </c>
      <c r="S292" s="126">
        <v>113.95890410958904</v>
      </c>
    </row>
    <row r="293" spans="1:19" x14ac:dyDescent="0.25">
      <c r="A293" s="123">
        <v>5</v>
      </c>
      <c r="B293" s="125" t="s">
        <v>1291</v>
      </c>
      <c r="C293" s="127">
        <v>11297</v>
      </c>
      <c r="D293" s="125" t="s">
        <v>2278</v>
      </c>
      <c r="E293" s="125" t="s">
        <v>953</v>
      </c>
      <c r="F293" s="125" t="s">
        <v>954</v>
      </c>
      <c r="G293" s="125">
        <v>98</v>
      </c>
      <c r="H293" s="125">
        <v>0</v>
      </c>
      <c r="I293" s="125">
        <v>0</v>
      </c>
      <c r="J293" s="125">
        <v>0</v>
      </c>
      <c r="K293" s="125">
        <v>0</v>
      </c>
      <c r="L293" s="125">
        <v>0</v>
      </c>
      <c r="M293" s="125">
        <v>2</v>
      </c>
      <c r="N293" s="125">
        <v>0.66810000000000003</v>
      </c>
      <c r="O293" s="125">
        <v>9406</v>
      </c>
      <c r="P293" s="125">
        <v>30655</v>
      </c>
      <c r="Q293" s="125">
        <v>6282.35</v>
      </c>
      <c r="R293" s="125">
        <v>252428</v>
      </c>
      <c r="S293" s="126">
        <v>85.700307520268382</v>
      </c>
    </row>
    <row r="294" spans="1:19" x14ac:dyDescent="0.25">
      <c r="A294" s="123">
        <v>5</v>
      </c>
      <c r="B294" s="125" t="s">
        <v>1291</v>
      </c>
      <c r="C294" s="127">
        <v>11301</v>
      </c>
      <c r="D294" s="125" t="s">
        <v>2282</v>
      </c>
      <c r="E294" s="125" t="s">
        <v>953</v>
      </c>
      <c r="F294" s="125" t="s">
        <v>954</v>
      </c>
      <c r="G294" s="125">
        <v>79</v>
      </c>
      <c r="H294" s="125">
        <v>0</v>
      </c>
      <c r="I294" s="125">
        <v>0</v>
      </c>
      <c r="J294" s="125">
        <v>0</v>
      </c>
      <c r="K294" s="125">
        <v>0</v>
      </c>
      <c r="L294" s="125">
        <v>0</v>
      </c>
      <c r="M294" s="125">
        <v>1</v>
      </c>
      <c r="N294" s="125">
        <v>0.53339999999999999</v>
      </c>
      <c r="O294" s="125">
        <v>3544</v>
      </c>
      <c r="P294" s="125">
        <v>11473</v>
      </c>
      <c r="Q294" s="125">
        <v>1890.3696</v>
      </c>
      <c r="R294" s="125">
        <v>161739</v>
      </c>
      <c r="S294" s="126">
        <v>39.788451534593378</v>
      </c>
    </row>
    <row r="295" spans="1:19" x14ac:dyDescent="0.25">
      <c r="A295" s="123">
        <v>5</v>
      </c>
      <c r="B295" s="125" t="s">
        <v>1291</v>
      </c>
      <c r="C295" s="127">
        <v>11300</v>
      </c>
      <c r="D295" s="125" t="s">
        <v>2281</v>
      </c>
      <c r="E295" s="125" t="s">
        <v>953</v>
      </c>
      <c r="F295" s="125" t="s">
        <v>958</v>
      </c>
      <c r="G295" s="125">
        <v>38</v>
      </c>
      <c r="H295" s="125">
        <v>0</v>
      </c>
      <c r="I295" s="125">
        <v>0</v>
      </c>
      <c r="J295" s="125">
        <v>0</v>
      </c>
      <c r="K295" s="125">
        <v>0</v>
      </c>
      <c r="L295" s="125">
        <v>0</v>
      </c>
      <c r="M295" s="125">
        <v>1</v>
      </c>
      <c r="N295" s="125">
        <v>0.55769999999999997</v>
      </c>
      <c r="O295" s="125">
        <v>3302</v>
      </c>
      <c r="P295" s="125">
        <v>11110</v>
      </c>
      <c r="Q295" s="125">
        <v>1839.67</v>
      </c>
      <c r="R295" s="125">
        <v>211910</v>
      </c>
      <c r="S295" s="126">
        <v>80.100937274693578</v>
      </c>
    </row>
    <row r="296" spans="1:19" x14ac:dyDescent="0.25">
      <c r="A296" s="123">
        <v>5</v>
      </c>
      <c r="B296" s="125" t="s">
        <v>1291</v>
      </c>
      <c r="C296" s="127">
        <v>11298</v>
      </c>
      <c r="D296" s="125" t="s">
        <v>2279</v>
      </c>
      <c r="E296" s="125" t="s">
        <v>953</v>
      </c>
      <c r="F296" s="125" t="s">
        <v>958</v>
      </c>
      <c r="G296" s="125">
        <v>50</v>
      </c>
      <c r="H296" s="125">
        <v>0</v>
      </c>
      <c r="I296" s="125">
        <v>0</v>
      </c>
      <c r="J296" s="125">
        <v>0</v>
      </c>
      <c r="K296" s="125">
        <v>0</v>
      </c>
      <c r="L296" s="125">
        <v>0</v>
      </c>
      <c r="M296" s="125">
        <v>1</v>
      </c>
      <c r="N296" s="125">
        <v>0.56420000000000003</v>
      </c>
      <c r="O296" s="125">
        <v>4035</v>
      </c>
      <c r="P296" s="125">
        <v>13323</v>
      </c>
      <c r="Q296" s="125">
        <v>2278.9679999999998</v>
      </c>
      <c r="R296" s="125">
        <v>164268</v>
      </c>
      <c r="S296" s="126">
        <v>73.0027397260274</v>
      </c>
    </row>
    <row r="297" spans="1:19" x14ac:dyDescent="0.25">
      <c r="A297" s="123">
        <v>5</v>
      </c>
      <c r="B297" s="125" t="s">
        <v>1291</v>
      </c>
      <c r="C297" s="127">
        <v>11303</v>
      </c>
      <c r="D297" s="125" t="s">
        <v>2284</v>
      </c>
      <c r="E297" s="125" t="s">
        <v>953</v>
      </c>
      <c r="F297" s="125" t="s">
        <v>958</v>
      </c>
      <c r="G297" s="125">
        <v>30</v>
      </c>
      <c r="H297" s="125">
        <v>0</v>
      </c>
      <c r="I297" s="125">
        <v>0</v>
      </c>
      <c r="J297" s="125">
        <v>0</v>
      </c>
      <c r="K297" s="125">
        <v>0</v>
      </c>
      <c r="L297" s="125">
        <v>0</v>
      </c>
      <c r="M297" s="125">
        <v>1</v>
      </c>
      <c r="N297" s="125">
        <v>0.54190000000000005</v>
      </c>
      <c r="O297" s="125">
        <v>2828</v>
      </c>
      <c r="P297" s="125">
        <v>7821</v>
      </c>
      <c r="Q297" s="125">
        <v>1532.49</v>
      </c>
      <c r="R297" s="125">
        <v>161463</v>
      </c>
      <c r="S297" s="126">
        <v>71.424657534246577</v>
      </c>
    </row>
    <row r="298" spans="1:19" x14ac:dyDescent="0.25">
      <c r="A298" s="123">
        <v>5</v>
      </c>
      <c r="B298" s="125" t="s">
        <v>1291</v>
      </c>
      <c r="C298" s="127">
        <v>13819</v>
      </c>
      <c r="D298" s="125" t="s">
        <v>2285</v>
      </c>
      <c r="E298" s="125" t="s">
        <v>953</v>
      </c>
      <c r="F298" s="125" t="s">
        <v>958</v>
      </c>
      <c r="G298" s="125">
        <v>30</v>
      </c>
      <c r="H298" s="125">
        <v>0</v>
      </c>
      <c r="I298" s="125">
        <v>0</v>
      </c>
      <c r="J298" s="125">
        <v>0</v>
      </c>
      <c r="K298" s="125">
        <v>0</v>
      </c>
      <c r="L298" s="125">
        <v>0</v>
      </c>
      <c r="M298" s="125">
        <v>1</v>
      </c>
      <c r="N298" s="125">
        <v>0.83879999999999999</v>
      </c>
      <c r="O298" s="125">
        <v>1209</v>
      </c>
      <c r="P298" s="125">
        <v>5942</v>
      </c>
      <c r="Q298" s="125">
        <v>1014.06</v>
      </c>
      <c r="R298" s="125">
        <v>123991</v>
      </c>
      <c r="S298" s="126">
        <v>54.264840182648399</v>
      </c>
    </row>
    <row r="299" spans="1:19" x14ac:dyDescent="0.25">
      <c r="A299" s="123">
        <v>5</v>
      </c>
      <c r="B299" s="125" t="s">
        <v>1291</v>
      </c>
      <c r="C299" s="127">
        <v>11299</v>
      </c>
      <c r="D299" s="125" t="s">
        <v>2280</v>
      </c>
      <c r="E299" s="125" t="s">
        <v>953</v>
      </c>
      <c r="F299" s="125" t="s">
        <v>958</v>
      </c>
      <c r="G299" s="125">
        <v>58</v>
      </c>
      <c r="H299" s="125">
        <v>0</v>
      </c>
      <c r="I299" s="125">
        <v>0</v>
      </c>
      <c r="J299" s="125">
        <v>0</v>
      </c>
      <c r="K299" s="125">
        <v>0</v>
      </c>
      <c r="L299" s="125">
        <v>0</v>
      </c>
      <c r="M299" s="125">
        <v>1</v>
      </c>
      <c r="N299" s="125">
        <v>0.55169999999999997</v>
      </c>
      <c r="O299" s="125">
        <v>4633</v>
      </c>
      <c r="P299" s="125">
        <v>13227</v>
      </c>
      <c r="Q299" s="125">
        <v>2556.09</v>
      </c>
      <c r="R299" s="125">
        <v>188668</v>
      </c>
      <c r="S299" s="126">
        <v>62.479924421350965</v>
      </c>
    </row>
    <row r="300" spans="1:19" x14ac:dyDescent="0.25">
      <c r="A300" s="123">
        <v>5</v>
      </c>
      <c r="B300" s="125" t="s">
        <v>1301</v>
      </c>
      <c r="C300" s="127">
        <v>10737</v>
      </c>
      <c r="D300" s="125" t="s">
        <v>2286</v>
      </c>
      <c r="E300" s="125" t="s">
        <v>986</v>
      </c>
      <c r="F300" s="125" t="s">
        <v>1013</v>
      </c>
      <c r="G300" s="125">
        <v>278</v>
      </c>
      <c r="H300" s="125">
        <v>8</v>
      </c>
      <c r="I300" s="125">
        <v>8</v>
      </c>
      <c r="J300" s="125">
        <v>0</v>
      </c>
      <c r="K300" s="125">
        <v>0</v>
      </c>
      <c r="L300" s="125">
        <v>16</v>
      </c>
      <c r="M300" s="125">
        <v>5</v>
      </c>
      <c r="N300" s="125">
        <v>1.446</v>
      </c>
      <c r="O300" s="125">
        <v>15085</v>
      </c>
      <c r="P300" s="125">
        <v>81431</v>
      </c>
      <c r="Q300" s="125">
        <v>21812.91</v>
      </c>
      <c r="R300" s="125">
        <v>323828</v>
      </c>
      <c r="S300" s="126">
        <v>80.251305804671333</v>
      </c>
    </row>
    <row r="301" spans="1:19" x14ac:dyDescent="0.25">
      <c r="A301" s="123">
        <v>5</v>
      </c>
      <c r="B301" s="125" t="s">
        <v>1301</v>
      </c>
      <c r="C301" s="127">
        <v>11320</v>
      </c>
      <c r="D301" s="125" t="s">
        <v>2292</v>
      </c>
      <c r="E301" s="125" t="s">
        <v>986</v>
      </c>
      <c r="F301" s="125" t="s">
        <v>1013</v>
      </c>
      <c r="G301" s="125">
        <v>340</v>
      </c>
      <c r="H301" s="125">
        <v>14</v>
      </c>
      <c r="I301" s="125">
        <v>8</v>
      </c>
      <c r="J301" s="125">
        <v>5</v>
      </c>
      <c r="K301" s="125">
        <v>0</v>
      </c>
      <c r="L301" s="125">
        <v>27</v>
      </c>
      <c r="M301" s="125">
        <v>10</v>
      </c>
      <c r="N301" s="125">
        <v>1.5259</v>
      </c>
      <c r="O301" s="125">
        <v>20603</v>
      </c>
      <c r="P301" s="125">
        <v>125448</v>
      </c>
      <c r="Q301" s="125">
        <v>30938.02</v>
      </c>
      <c r="R301" s="125">
        <v>458199</v>
      </c>
      <c r="S301" s="126">
        <v>101.08622078968574</v>
      </c>
    </row>
    <row r="302" spans="1:19" x14ac:dyDescent="0.25">
      <c r="A302" s="123">
        <v>5</v>
      </c>
      <c r="B302" s="125" t="s">
        <v>1301</v>
      </c>
      <c r="C302" s="127">
        <v>11317</v>
      </c>
      <c r="D302" s="125" t="s">
        <v>2289</v>
      </c>
      <c r="E302" s="125" t="s">
        <v>953</v>
      </c>
      <c r="F302" s="125" t="s">
        <v>961</v>
      </c>
      <c r="G302" s="125">
        <v>150</v>
      </c>
      <c r="H302" s="125">
        <v>6</v>
      </c>
      <c r="I302" s="125">
        <v>4</v>
      </c>
      <c r="J302" s="125">
        <v>0</v>
      </c>
      <c r="K302" s="125">
        <v>0</v>
      </c>
      <c r="L302" s="125">
        <v>10</v>
      </c>
      <c r="M302" s="125">
        <v>3</v>
      </c>
      <c r="N302" s="125">
        <v>0.8075</v>
      </c>
      <c r="O302" s="125">
        <v>11923</v>
      </c>
      <c r="P302" s="125">
        <v>47857</v>
      </c>
      <c r="Q302" s="125">
        <v>9627.84</v>
      </c>
      <c r="R302" s="125">
        <v>179197</v>
      </c>
      <c r="S302" s="126">
        <v>87.410045662100458</v>
      </c>
    </row>
    <row r="303" spans="1:19" x14ac:dyDescent="0.25">
      <c r="A303" s="123">
        <v>5</v>
      </c>
      <c r="B303" s="125" t="s">
        <v>1301</v>
      </c>
      <c r="C303" s="127">
        <v>11315</v>
      </c>
      <c r="D303" s="125" t="s">
        <v>2287</v>
      </c>
      <c r="E303" s="125" t="s">
        <v>953</v>
      </c>
      <c r="F303" s="125" t="s">
        <v>958</v>
      </c>
      <c r="G303" s="125">
        <v>36</v>
      </c>
      <c r="H303" s="125">
        <v>0</v>
      </c>
      <c r="I303" s="125">
        <v>0</v>
      </c>
      <c r="J303" s="125">
        <v>0</v>
      </c>
      <c r="K303" s="125">
        <v>0</v>
      </c>
      <c r="L303" s="125">
        <v>0</v>
      </c>
      <c r="M303" s="125">
        <v>0</v>
      </c>
      <c r="N303" s="125">
        <v>0.57199999999999995</v>
      </c>
      <c r="O303" s="125">
        <v>2843</v>
      </c>
      <c r="P303" s="125">
        <v>8662</v>
      </c>
      <c r="Q303" s="125">
        <v>1632.44</v>
      </c>
      <c r="R303" s="125">
        <v>115216</v>
      </c>
      <c r="S303" s="126">
        <v>65.920852359208524</v>
      </c>
    </row>
    <row r="304" spans="1:19" x14ac:dyDescent="0.25">
      <c r="A304" s="123">
        <v>5</v>
      </c>
      <c r="B304" s="125" t="s">
        <v>1301</v>
      </c>
      <c r="C304" s="127">
        <v>11316</v>
      </c>
      <c r="D304" s="125" t="s">
        <v>2288</v>
      </c>
      <c r="E304" s="125" t="s">
        <v>953</v>
      </c>
      <c r="F304" s="125" t="s">
        <v>958</v>
      </c>
      <c r="G304" s="125">
        <v>60</v>
      </c>
      <c r="H304" s="125">
        <v>0</v>
      </c>
      <c r="I304" s="125">
        <v>0</v>
      </c>
      <c r="J304" s="125">
        <v>0</v>
      </c>
      <c r="K304" s="125">
        <v>0</v>
      </c>
      <c r="L304" s="125">
        <v>0</v>
      </c>
      <c r="M304" s="125">
        <v>1</v>
      </c>
      <c r="N304" s="125">
        <v>0.71560000000000001</v>
      </c>
      <c r="O304" s="125">
        <v>5118</v>
      </c>
      <c r="P304" s="125">
        <v>15485</v>
      </c>
      <c r="Q304" s="125">
        <v>3662.4407999999999</v>
      </c>
      <c r="R304" s="125">
        <v>120690</v>
      </c>
      <c r="S304" s="126">
        <v>70.707762557077629</v>
      </c>
    </row>
    <row r="305" spans="1:19" x14ac:dyDescent="0.25">
      <c r="A305" s="123">
        <v>5</v>
      </c>
      <c r="B305" s="125" t="s">
        <v>1301</v>
      </c>
      <c r="C305" s="127">
        <v>11318</v>
      </c>
      <c r="D305" s="125" t="s">
        <v>2290</v>
      </c>
      <c r="E305" s="125" t="s">
        <v>953</v>
      </c>
      <c r="F305" s="125" t="s">
        <v>958</v>
      </c>
      <c r="G305" s="125">
        <v>36</v>
      </c>
      <c r="H305" s="125">
        <v>0</v>
      </c>
      <c r="I305" s="125">
        <v>0</v>
      </c>
      <c r="J305" s="125">
        <v>0</v>
      </c>
      <c r="K305" s="125">
        <v>0</v>
      </c>
      <c r="L305" s="125">
        <v>0</v>
      </c>
      <c r="M305" s="125">
        <v>1</v>
      </c>
      <c r="N305" s="125">
        <v>0.59870000000000001</v>
      </c>
      <c r="O305" s="125">
        <v>3505</v>
      </c>
      <c r="P305" s="125">
        <v>12056</v>
      </c>
      <c r="Q305" s="125">
        <v>2098.4434999999999</v>
      </c>
      <c r="R305" s="125">
        <v>68240</v>
      </c>
      <c r="S305" s="126">
        <v>91.7503805175038</v>
      </c>
    </row>
    <row r="306" spans="1:19" x14ac:dyDescent="0.25">
      <c r="A306" s="123">
        <v>5</v>
      </c>
      <c r="B306" s="125" t="s">
        <v>1301</v>
      </c>
      <c r="C306" s="127">
        <v>11319</v>
      </c>
      <c r="D306" s="125" t="s">
        <v>2291</v>
      </c>
      <c r="E306" s="125" t="s">
        <v>953</v>
      </c>
      <c r="F306" s="125" t="s">
        <v>958</v>
      </c>
      <c r="G306" s="125">
        <v>60</v>
      </c>
      <c r="H306" s="125">
        <v>0</v>
      </c>
      <c r="I306" s="125">
        <v>0</v>
      </c>
      <c r="J306" s="125">
        <v>0</v>
      </c>
      <c r="K306" s="125">
        <v>0</v>
      </c>
      <c r="L306" s="125">
        <v>0</v>
      </c>
      <c r="M306" s="125">
        <v>2</v>
      </c>
      <c r="N306" s="125">
        <v>0.64649999999999996</v>
      </c>
      <c r="O306" s="125">
        <v>4605</v>
      </c>
      <c r="P306" s="125">
        <v>14733</v>
      </c>
      <c r="Q306" s="125">
        <v>2977.13</v>
      </c>
      <c r="R306" s="125">
        <v>156255</v>
      </c>
      <c r="S306" s="126">
        <v>67.273972602739732</v>
      </c>
    </row>
    <row r="307" spans="1:19" x14ac:dyDescent="0.25">
      <c r="A307" s="123">
        <v>5</v>
      </c>
      <c r="B307" s="125" t="s">
        <v>1301</v>
      </c>
      <c r="C307" s="127">
        <v>11321</v>
      </c>
      <c r="D307" s="125" t="s">
        <v>2293</v>
      </c>
      <c r="E307" s="125" t="s">
        <v>953</v>
      </c>
      <c r="F307" s="125" t="s">
        <v>958</v>
      </c>
      <c r="G307" s="125">
        <v>60</v>
      </c>
      <c r="H307" s="125">
        <v>0</v>
      </c>
      <c r="I307" s="125">
        <v>0</v>
      </c>
      <c r="J307" s="125">
        <v>0</v>
      </c>
      <c r="K307" s="125">
        <v>0</v>
      </c>
      <c r="L307" s="125">
        <v>0</v>
      </c>
      <c r="M307" s="125">
        <v>1</v>
      </c>
      <c r="N307" s="125">
        <v>0.79269999999999996</v>
      </c>
      <c r="O307" s="125">
        <v>5223</v>
      </c>
      <c r="P307" s="125">
        <v>18765</v>
      </c>
      <c r="Q307" s="125">
        <v>4140.2721000000001</v>
      </c>
      <c r="R307" s="125">
        <v>163120</v>
      </c>
      <c r="S307" s="126">
        <v>85.68493150684931</v>
      </c>
    </row>
    <row r="308" spans="1:19" x14ac:dyDescent="0.25">
      <c r="A308" s="123">
        <v>5</v>
      </c>
      <c r="B308" s="125" t="s">
        <v>1310</v>
      </c>
      <c r="C308" s="127">
        <v>10736</v>
      </c>
      <c r="D308" s="125" t="s">
        <v>2294</v>
      </c>
      <c r="E308" s="125" t="s">
        <v>986</v>
      </c>
      <c r="F308" s="125" t="s">
        <v>1013</v>
      </c>
      <c r="G308" s="125">
        <v>447</v>
      </c>
      <c r="H308" s="125">
        <v>18</v>
      </c>
      <c r="I308" s="125">
        <v>10</v>
      </c>
      <c r="J308" s="125">
        <v>0</v>
      </c>
      <c r="K308" s="125">
        <v>8</v>
      </c>
      <c r="L308" s="125">
        <v>36</v>
      </c>
      <c r="M308" s="125">
        <v>8</v>
      </c>
      <c r="N308" s="125">
        <v>1.2242999999999999</v>
      </c>
      <c r="O308" s="125">
        <v>29486</v>
      </c>
      <c r="P308" s="125">
        <v>141629</v>
      </c>
      <c r="Q308" s="125">
        <v>38646.253799999999</v>
      </c>
      <c r="R308" s="125">
        <v>475820</v>
      </c>
      <c r="S308" s="126">
        <v>86.806411081486928</v>
      </c>
    </row>
    <row r="309" spans="1:19" x14ac:dyDescent="0.25">
      <c r="A309" s="123">
        <v>5</v>
      </c>
      <c r="B309" s="125" t="s">
        <v>1310</v>
      </c>
      <c r="C309" s="127">
        <v>11310</v>
      </c>
      <c r="D309" s="125" t="s">
        <v>2297</v>
      </c>
      <c r="E309" s="125" t="s">
        <v>953</v>
      </c>
      <c r="F309" s="125" t="s">
        <v>961</v>
      </c>
      <c r="G309" s="125">
        <v>84</v>
      </c>
      <c r="H309" s="125">
        <v>2</v>
      </c>
      <c r="I309" s="125">
        <v>2</v>
      </c>
      <c r="J309" s="125">
        <v>0</v>
      </c>
      <c r="K309" s="125">
        <v>0</v>
      </c>
      <c r="L309" s="125">
        <v>4</v>
      </c>
      <c r="M309" s="125">
        <v>3</v>
      </c>
      <c r="N309" s="125">
        <v>0.60009999999999997</v>
      </c>
      <c r="O309" s="125">
        <v>8289</v>
      </c>
      <c r="P309" s="125">
        <v>23181</v>
      </c>
      <c r="Q309" s="125">
        <v>4974.2299999999996</v>
      </c>
      <c r="R309" s="125">
        <v>204142</v>
      </c>
      <c r="S309" s="126">
        <v>75.606653620352247</v>
      </c>
    </row>
    <row r="310" spans="1:19" x14ac:dyDescent="0.25">
      <c r="A310" s="123">
        <v>5</v>
      </c>
      <c r="B310" s="125" t="s">
        <v>1310</v>
      </c>
      <c r="C310" s="127">
        <v>11311</v>
      </c>
      <c r="D310" s="125" t="s">
        <v>2298</v>
      </c>
      <c r="E310" s="125" t="s">
        <v>953</v>
      </c>
      <c r="F310" s="125" t="s">
        <v>954</v>
      </c>
      <c r="G310" s="125">
        <v>74</v>
      </c>
      <c r="H310" s="125">
        <v>0</v>
      </c>
      <c r="I310" s="125">
        <v>0</v>
      </c>
      <c r="J310" s="125">
        <v>0</v>
      </c>
      <c r="K310" s="125">
        <v>0</v>
      </c>
      <c r="L310" s="125">
        <v>0</v>
      </c>
      <c r="M310" s="125">
        <v>1</v>
      </c>
      <c r="N310" s="125">
        <v>0.60850000000000004</v>
      </c>
      <c r="O310" s="125">
        <v>5861</v>
      </c>
      <c r="P310" s="125">
        <v>16624</v>
      </c>
      <c r="Q310" s="125">
        <v>3566.4185000000002</v>
      </c>
      <c r="R310" s="125">
        <v>194901</v>
      </c>
      <c r="S310" s="126">
        <v>61.547574972232503</v>
      </c>
    </row>
    <row r="311" spans="1:19" x14ac:dyDescent="0.25">
      <c r="A311" s="123">
        <v>5</v>
      </c>
      <c r="B311" s="125" t="s">
        <v>1310</v>
      </c>
      <c r="C311" s="127">
        <v>11314</v>
      </c>
      <c r="D311" s="125" t="s">
        <v>2301</v>
      </c>
      <c r="E311" s="125" t="s">
        <v>953</v>
      </c>
      <c r="F311" s="125" t="s">
        <v>958</v>
      </c>
      <c r="G311" s="125">
        <v>30</v>
      </c>
      <c r="H311" s="125">
        <v>0</v>
      </c>
      <c r="I311" s="125">
        <v>0</v>
      </c>
      <c r="J311" s="125">
        <v>0</v>
      </c>
      <c r="K311" s="125">
        <v>0</v>
      </c>
      <c r="L311" s="125">
        <v>0</v>
      </c>
      <c r="M311" s="125">
        <v>1</v>
      </c>
      <c r="N311" s="125">
        <v>0.53169999999999995</v>
      </c>
      <c r="O311" s="125">
        <v>1817</v>
      </c>
      <c r="P311" s="125">
        <v>5069</v>
      </c>
      <c r="Q311" s="125">
        <v>966.09889999999996</v>
      </c>
      <c r="R311" s="125">
        <v>74872</v>
      </c>
      <c r="S311" s="126">
        <v>46.292237442922378</v>
      </c>
    </row>
    <row r="312" spans="1:19" x14ac:dyDescent="0.25">
      <c r="A312" s="123">
        <v>5</v>
      </c>
      <c r="B312" s="125" t="s">
        <v>1310</v>
      </c>
      <c r="C312" s="127">
        <v>11308</v>
      </c>
      <c r="D312" s="125" t="s">
        <v>2295</v>
      </c>
      <c r="E312" s="125" t="s">
        <v>953</v>
      </c>
      <c r="F312" s="125" t="s">
        <v>958</v>
      </c>
      <c r="G312" s="125">
        <v>30</v>
      </c>
      <c r="H312" s="125">
        <v>0</v>
      </c>
      <c r="I312" s="125">
        <v>0</v>
      </c>
      <c r="J312" s="125">
        <v>0</v>
      </c>
      <c r="K312" s="125">
        <v>0</v>
      </c>
      <c r="L312" s="125">
        <v>0</v>
      </c>
      <c r="M312" s="125">
        <v>1</v>
      </c>
      <c r="N312" s="125">
        <v>0.61260000000000003</v>
      </c>
      <c r="O312" s="125">
        <v>2550</v>
      </c>
      <c r="P312" s="125">
        <v>7152</v>
      </c>
      <c r="Q312" s="125">
        <v>1562.13</v>
      </c>
      <c r="R312" s="125">
        <v>110612</v>
      </c>
      <c r="S312" s="126">
        <v>65.31506849315069</v>
      </c>
    </row>
    <row r="313" spans="1:19" x14ac:dyDescent="0.25">
      <c r="A313" s="123">
        <v>5</v>
      </c>
      <c r="B313" s="125" t="s">
        <v>1310</v>
      </c>
      <c r="C313" s="127">
        <v>11312</v>
      </c>
      <c r="D313" s="125" t="s">
        <v>2299</v>
      </c>
      <c r="E313" s="125" t="s">
        <v>953</v>
      </c>
      <c r="F313" s="125" t="s">
        <v>958</v>
      </c>
      <c r="G313" s="125">
        <v>30</v>
      </c>
      <c r="H313" s="125">
        <v>0</v>
      </c>
      <c r="I313" s="125">
        <v>0</v>
      </c>
      <c r="J313" s="125">
        <v>0</v>
      </c>
      <c r="K313" s="125">
        <v>0</v>
      </c>
      <c r="L313" s="125">
        <v>0</v>
      </c>
      <c r="M313" s="125">
        <v>1</v>
      </c>
      <c r="N313" s="125">
        <v>0.56979999999999997</v>
      </c>
      <c r="O313" s="125">
        <v>2585</v>
      </c>
      <c r="P313" s="125">
        <v>8070</v>
      </c>
      <c r="Q313" s="125">
        <v>1472.933</v>
      </c>
      <c r="R313" s="125">
        <v>131965</v>
      </c>
      <c r="S313" s="126">
        <v>73.698630136986296</v>
      </c>
    </row>
    <row r="314" spans="1:19" x14ac:dyDescent="0.25">
      <c r="A314" s="123">
        <v>5</v>
      </c>
      <c r="B314" s="125" t="s">
        <v>1310</v>
      </c>
      <c r="C314" s="127">
        <v>11313</v>
      </c>
      <c r="D314" s="125" t="s">
        <v>2300</v>
      </c>
      <c r="E314" s="125" t="s">
        <v>953</v>
      </c>
      <c r="F314" s="125" t="s">
        <v>958</v>
      </c>
      <c r="G314" s="125">
        <v>30</v>
      </c>
      <c r="H314" s="125">
        <v>0</v>
      </c>
      <c r="I314" s="125">
        <v>0</v>
      </c>
      <c r="J314" s="125">
        <v>0</v>
      </c>
      <c r="K314" s="125">
        <v>0</v>
      </c>
      <c r="L314" s="125">
        <v>0</v>
      </c>
      <c r="M314" s="125">
        <v>1</v>
      </c>
      <c r="N314" s="125">
        <v>0.63400000000000001</v>
      </c>
      <c r="O314" s="125">
        <v>1909</v>
      </c>
      <c r="P314" s="125">
        <v>5604</v>
      </c>
      <c r="Q314" s="125">
        <v>1210.306</v>
      </c>
      <c r="R314" s="125">
        <v>112287</v>
      </c>
      <c r="S314" s="126">
        <v>51.178082191780824</v>
      </c>
    </row>
    <row r="315" spans="1:19" x14ac:dyDescent="0.25">
      <c r="A315" s="123">
        <v>5</v>
      </c>
      <c r="B315" s="125" t="s">
        <v>1310</v>
      </c>
      <c r="C315" s="127">
        <v>11309</v>
      </c>
      <c r="D315" s="125" t="s">
        <v>2296</v>
      </c>
      <c r="E315" s="125" t="s">
        <v>953</v>
      </c>
      <c r="F315" s="125" t="s">
        <v>958</v>
      </c>
      <c r="G315" s="125">
        <v>28</v>
      </c>
      <c r="H315" s="125">
        <v>0</v>
      </c>
      <c r="I315" s="125">
        <v>0</v>
      </c>
      <c r="J315" s="125">
        <v>0</v>
      </c>
      <c r="K315" s="125">
        <v>0</v>
      </c>
      <c r="L315" s="125">
        <v>0</v>
      </c>
      <c r="M315" s="125">
        <v>1</v>
      </c>
      <c r="N315" s="125">
        <v>0.54410000000000003</v>
      </c>
      <c r="O315" s="125">
        <v>1838</v>
      </c>
      <c r="P315" s="125">
        <v>5370</v>
      </c>
      <c r="Q315" s="125">
        <v>1000.0558</v>
      </c>
      <c r="R315" s="125">
        <v>53069</v>
      </c>
      <c r="S315" s="126">
        <v>52.544031311154598</v>
      </c>
    </row>
    <row r="316" spans="1:19" x14ac:dyDescent="0.25">
      <c r="A316" s="123">
        <v>5</v>
      </c>
      <c r="B316" s="125" t="s">
        <v>1319</v>
      </c>
      <c r="C316" s="127">
        <v>10677</v>
      </c>
      <c r="D316" s="125" t="s">
        <v>2302</v>
      </c>
      <c r="E316" s="125" t="s">
        <v>949</v>
      </c>
      <c r="F316" s="125" t="s">
        <v>950</v>
      </c>
      <c r="G316" s="125">
        <v>855</v>
      </c>
      <c r="H316" s="125">
        <v>42</v>
      </c>
      <c r="I316" s="125">
        <v>8</v>
      </c>
      <c r="J316" s="125">
        <v>8</v>
      </c>
      <c r="K316" s="125">
        <v>0</v>
      </c>
      <c r="L316" s="125">
        <v>58</v>
      </c>
      <c r="M316" s="125">
        <v>13</v>
      </c>
      <c r="N316" s="125">
        <v>1.8584000000000001</v>
      </c>
      <c r="O316" s="125">
        <v>42757</v>
      </c>
      <c r="P316" s="125">
        <v>250967</v>
      </c>
      <c r="Q316" s="125">
        <v>79325.91</v>
      </c>
      <c r="R316" s="125">
        <v>1114304</v>
      </c>
      <c r="S316" s="126">
        <v>80.418809581030203</v>
      </c>
    </row>
    <row r="317" spans="1:19" x14ac:dyDescent="0.25">
      <c r="A317" s="123">
        <v>5</v>
      </c>
      <c r="B317" s="125" t="s">
        <v>1319</v>
      </c>
      <c r="C317" s="127">
        <v>10729</v>
      </c>
      <c r="D317" s="125" t="s">
        <v>2304</v>
      </c>
      <c r="E317" s="125" t="s">
        <v>986</v>
      </c>
      <c r="F317" s="125" t="s">
        <v>1013</v>
      </c>
      <c r="G317" s="125">
        <v>350</v>
      </c>
      <c r="H317" s="125">
        <v>12</v>
      </c>
      <c r="I317" s="125">
        <v>8</v>
      </c>
      <c r="J317" s="125">
        <v>0</v>
      </c>
      <c r="K317" s="125">
        <v>8</v>
      </c>
      <c r="L317" s="125">
        <v>28</v>
      </c>
      <c r="M317" s="125">
        <v>6</v>
      </c>
      <c r="N317" s="125">
        <v>1.1419999999999999</v>
      </c>
      <c r="O317" s="125">
        <v>18945</v>
      </c>
      <c r="P317" s="125">
        <v>84030</v>
      </c>
      <c r="Q317" s="125">
        <v>21635.043600000001</v>
      </c>
      <c r="R317" s="125">
        <v>419546</v>
      </c>
      <c r="S317" s="126">
        <v>65.776908023483372</v>
      </c>
    </row>
    <row r="318" spans="1:19" x14ac:dyDescent="0.25">
      <c r="A318" s="123">
        <v>5</v>
      </c>
      <c r="B318" s="125" t="s">
        <v>1319</v>
      </c>
      <c r="C318" s="127">
        <v>10728</v>
      </c>
      <c r="D318" s="125" t="s">
        <v>2303</v>
      </c>
      <c r="E318" s="125" t="s">
        <v>986</v>
      </c>
      <c r="F318" s="125" t="s">
        <v>987</v>
      </c>
      <c r="G318" s="125">
        <v>272</v>
      </c>
      <c r="H318" s="125">
        <v>8</v>
      </c>
      <c r="I318" s="125">
        <v>3</v>
      </c>
      <c r="J318" s="125">
        <v>2</v>
      </c>
      <c r="K318" s="125">
        <v>0</v>
      </c>
      <c r="L318" s="125">
        <v>13</v>
      </c>
      <c r="M318" s="125">
        <v>6</v>
      </c>
      <c r="N318" s="125">
        <v>1.1202000000000001</v>
      </c>
      <c r="O318" s="125">
        <v>12212</v>
      </c>
      <c r="P318" s="125">
        <v>67018</v>
      </c>
      <c r="Q318" s="125">
        <v>13679.8824</v>
      </c>
      <c r="R318" s="125">
        <v>252082</v>
      </c>
      <c r="S318" s="126">
        <v>67.504029008863824</v>
      </c>
    </row>
    <row r="319" spans="1:19" x14ac:dyDescent="0.25">
      <c r="A319" s="123">
        <v>5</v>
      </c>
      <c r="B319" s="125" t="s">
        <v>1319</v>
      </c>
      <c r="C319" s="127">
        <v>10730</v>
      </c>
      <c r="D319" s="125" t="s">
        <v>2305</v>
      </c>
      <c r="E319" s="125" t="s">
        <v>986</v>
      </c>
      <c r="F319" s="125" t="s">
        <v>987</v>
      </c>
      <c r="G319" s="125">
        <v>340</v>
      </c>
      <c r="H319" s="125">
        <v>12</v>
      </c>
      <c r="I319" s="125">
        <v>5</v>
      </c>
      <c r="J319" s="125">
        <v>0</v>
      </c>
      <c r="K319" s="125">
        <v>0</v>
      </c>
      <c r="L319" s="125">
        <v>17</v>
      </c>
      <c r="M319" s="125">
        <v>5</v>
      </c>
      <c r="N319" s="125">
        <v>1.1081000000000001</v>
      </c>
      <c r="O319" s="125">
        <v>15541</v>
      </c>
      <c r="P319" s="125">
        <v>87286</v>
      </c>
      <c r="Q319" s="125">
        <v>17221</v>
      </c>
      <c r="R319" s="125">
        <v>334322</v>
      </c>
      <c r="S319" s="126">
        <v>70.335213537469784</v>
      </c>
    </row>
    <row r="320" spans="1:19" ht="42" x14ac:dyDescent="0.25">
      <c r="A320" s="123">
        <v>5</v>
      </c>
      <c r="B320" s="125" t="s">
        <v>1319</v>
      </c>
      <c r="C320" s="127">
        <v>11458</v>
      </c>
      <c r="D320" s="125" t="s">
        <v>2311</v>
      </c>
      <c r="E320" s="125" t="s">
        <v>953</v>
      </c>
      <c r="F320" s="125" t="s">
        <v>954</v>
      </c>
      <c r="G320" s="125">
        <v>60</v>
      </c>
      <c r="H320" s="125">
        <v>0</v>
      </c>
      <c r="I320" s="125">
        <v>0</v>
      </c>
      <c r="J320" s="125">
        <v>0</v>
      </c>
      <c r="K320" s="125">
        <v>0</v>
      </c>
      <c r="L320" s="125">
        <v>0</v>
      </c>
      <c r="M320" s="125">
        <v>1</v>
      </c>
      <c r="N320" s="125">
        <v>0.76670000000000005</v>
      </c>
      <c r="O320" s="125">
        <v>4951</v>
      </c>
      <c r="P320" s="125">
        <v>18218</v>
      </c>
      <c r="Q320" s="125">
        <v>3795.9317000000001</v>
      </c>
      <c r="R320" s="125">
        <v>164240</v>
      </c>
      <c r="S320" s="126">
        <v>83.18721461187215</v>
      </c>
    </row>
    <row r="321" spans="1:19" x14ac:dyDescent="0.25">
      <c r="A321" s="123">
        <v>5</v>
      </c>
      <c r="B321" s="125" t="s">
        <v>1319</v>
      </c>
      <c r="C321" s="127">
        <v>11275</v>
      </c>
      <c r="D321" s="125" t="s">
        <v>2308</v>
      </c>
      <c r="E321" s="125" t="s">
        <v>953</v>
      </c>
      <c r="F321" s="125" t="s">
        <v>958</v>
      </c>
      <c r="G321" s="125">
        <v>34</v>
      </c>
      <c r="H321" s="125">
        <v>0</v>
      </c>
      <c r="I321" s="125">
        <v>0</v>
      </c>
      <c r="J321" s="125">
        <v>0</v>
      </c>
      <c r="K321" s="125">
        <v>0</v>
      </c>
      <c r="L321" s="125">
        <v>0</v>
      </c>
      <c r="M321" s="125">
        <v>0</v>
      </c>
      <c r="N321" s="125">
        <v>0.58689999999999998</v>
      </c>
      <c r="O321" s="125">
        <v>1559</v>
      </c>
      <c r="P321" s="125">
        <v>4648</v>
      </c>
      <c r="Q321" s="125">
        <v>914.92499999999995</v>
      </c>
      <c r="R321" s="125">
        <v>72718</v>
      </c>
      <c r="S321" s="126">
        <v>37.453666398066076</v>
      </c>
    </row>
    <row r="322" spans="1:19" x14ac:dyDescent="0.25">
      <c r="A322" s="123">
        <v>5</v>
      </c>
      <c r="B322" s="125" t="s">
        <v>1319</v>
      </c>
      <c r="C322" s="127">
        <v>11274</v>
      </c>
      <c r="D322" s="125" t="s">
        <v>2307</v>
      </c>
      <c r="E322" s="125" t="s">
        <v>953</v>
      </c>
      <c r="F322" s="125" t="s">
        <v>958</v>
      </c>
      <c r="G322" s="125">
        <v>48</v>
      </c>
      <c r="H322" s="125">
        <v>0</v>
      </c>
      <c r="I322" s="125">
        <v>0</v>
      </c>
      <c r="J322" s="125">
        <v>0</v>
      </c>
      <c r="K322" s="125">
        <v>0</v>
      </c>
      <c r="L322" s="125">
        <v>0</v>
      </c>
      <c r="M322" s="125">
        <v>0</v>
      </c>
      <c r="N322" s="125">
        <v>0.61</v>
      </c>
      <c r="O322" s="125">
        <v>2101</v>
      </c>
      <c r="P322" s="125">
        <v>6806</v>
      </c>
      <c r="Q322" s="125">
        <v>1285.6224999999999</v>
      </c>
      <c r="R322" s="125">
        <v>102148</v>
      </c>
      <c r="S322" s="126">
        <v>38.847031963470322</v>
      </c>
    </row>
    <row r="323" spans="1:19" x14ac:dyDescent="0.25">
      <c r="A323" s="123">
        <v>5</v>
      </c>
      <c r="B323" s="125" t="s">
        <v>1319</v>
      </c>
      <c r="C323" s="127">
        <v>11276</v>
      </c>
      <c r="D323" s="125" t="s">
        <v>2309</v>
      </c>
      <c r="E323" s="125" t="s">
        <v>953</v>
      </c>
      <c r="F323" s="125" t="s">
        <v>958</v>
      </c>
      <c r="G323" s="125">
        <v>60</v>
      </c>
      <c r="H323" s="125">
        <v>0</v>
      </c>
      <c r="I323" s="125">
        <v>0</v>
      </c>
      <c r="J323" s="125">
        <v>0</v>
      </c>
      <c r="K323" s="125">
        <v>0</v>
      </c>
      <c r="L323" s="125">
        <v>0</v>
      </c>
      <c r="M323" s="125">
        <v>1</v>
      </c>
      <c r="N323" s="125">
        <v>0.60450000000000004</v>
      </c>
      <c r="O323" s="125">
        <v>6116</v>
      </c>
      <c r="P323" s="125">
        <v>17313</v>
      </c>
      <c r="Q323" s="125">
        <v>3727.64</v>
      </c>
      <c r="R323" s="125">
        <v>135247</v>
      </c>
      <c r="S323" s="126">
        <v>79.054794520547944</v>
      </c>
    </row>
    <row r="324" spans="1:19" x14ac:dyDescent="0.25">
      <c r="A324" s="123">
        <v>5</v>
      </c>
      <c r="B324" s="125" t="s">
        <v>1319</v>
      </c>
      <c r="C324" s="127">
        <v>11277</v>
      </c>
      <c r="D324" s="125" t="s">
        <v>2310</v>
      </c>
      <c r="E324" s="125" t="s">
        <v>953</v>
      </c>
      <c r="F324" s="125" t="s">
        <v>958</v>
      </c>
      <c r="G324" s="125">
        <v>38</v>
      </c>
      <c r="H324" s="125">
        <v>0</v>
      </c>
      <c r="I324" s="125">
        <v>0</v>
      </c>
      <c r="J324" s="125">
        <v>0</v>
      </c>
      <c r="K324" s="125">
        <v>0</v>
      </c>
      <c r="L324" s="125">
        <v>0</v>
      </c>
      <c r="M324" s="125">
        <v>1</v>
      </c>
      <c r="N324" s="125">
        <v>0.60770000000000002</v>
      </c>
      <c r="O324" s="125">
        <v>1188</v>
      </c>
      <c r="P324" s="125">
        <v>3618</v>
      </c>
      <c r="Q324" s="125">
        <v>721.89350000000002</v>
      </c>
      <c r="R324" s="125">
        <v>66723</v>
      </c>
      <c r="S324" s="126">
        <v>26.085075702956019</v>
      </c>
    </row>
    <row r="325" spans="1:19" x14ac:dyDescent="0.25">
      <c r="A325" s="123">
        <v>5</v>
      </c>
      <c r="B325" s="125" t="s">
        <v>1319</v>
      </c>
      <c r="C325" s="127">
        <v>11273</v>
      </c>
      <c r="D325" s="125" t="s">
        <v>2306</v>
      </c>
      <c r="E325" s="125" t="s">
        <v>953</v>
      </c>
      <c r="F325" s="125" t="s">
        <v>958</v>
      </c>
      <c r="G325" s="125">
        <v>60</v>
      </c>
      <c r="H325" s="125">
        <v>5</v>
      </c>
      <c r="I325" s="125">
        <v>0</v>
      </c>
      <c r="J325" s="125">
        <v>0</v>
      </c>
      <c r="K325" s="125">
        <v>0</v>
      </c>
      <c r="L325" s="125">
        <v>5</v>
      </c>
      <c r="M325" s="125">
        <v>1</v>
      </c>
      <c r="N325" s="125">
        <v>0.49109999999999998</v>
      </c>
      <c r="O325" s="125">
        <v>4202</v>
      </c>
      <c r="P325" s="125">
        <v>15511</v>
      </c>
      <c r="Q325" s="125">
        <v>2063.6021999999998</v>
      </c>
      <c r="R325" s="125">
        <v>108754</v>
      </c>
      <c r="S325" s="126">
        <v>70.826484018264836</v>
      </c>
    </row>
    <row r="326" spans="1:19" x14ac:dyDescent="0.25">
      <c r="A326" s="123">
        <v>5</v>
      </c>
      <c r="B326" s="125" t="s">
        <v>1319</v>
      </c>
      <c r="C326" s="127">
        <v>28858</v>
      </c>
      <c r="D326" s="125" t="s">
        <v>2312</v>
      </c>
      <c r="E326" s="125" t="s">
        <v>953</v>
      </c>
      <c r="F326" s="125" t="s">
        <v>980</v>
      </c>
      <c r="G326" s="125">
        <v>30</v>
      </c>
      <c r="H326" s="125">
        <v>0</v>
      </c>
      <c r="I326" s="125">
        <v>0</v>
      </c>
      <c r="J326" s="125">
        <v>0</v>
      </c>
      <c r="K326" s="125">
        <v>0</v>
      </c>
      <c r="L326" s="125">
        <v>0</v>
      </c>
      <c r="M326" s="125">
        <v>0</v>
      </c>
      <c r="N326" s="125">
        <v>0.60350000000000004</v>
      </c>
      <c r="O326" s="125">
        <v>930</v>
      </c>
      <c r="P326" s="125">
        <v>2682</v>
      </c>
      <c r="Q326" s="125">
        <v>557.71</v>
      </c>
      <c r="R326" s="125">
        <v>49222</v>
      </c>
      <c r="S326" s="126">
        <v>24.493150684931507</v>
      </c>
    </row>
    <row r="327" spans="1:19" ht="42" x14ac:dyDescent="0.25">
      <c r="A327" s="123">
        <v>5</v>
      </c>
      <c r="B327" s="125" t="s">
        <v>1331</v>
      </c>
      <c r="C327" s="127">
        <v>10735</v>
      </c>
      <c r="D327" s="125" t="s">
        <v>2313</v>
      </c>
      <c r="E327" s="125" t="s">
        <v>986</v>
      </c>
      <c r="F327" s="125" t="s">
        <v>1013</v>
      </c>
      <c r="G327" s="125">
        <v>311</v>
      </c>
      <c r="H327" s="125">
        <v>16</v>
      </c>
      <c r="I327" s="125">
        <v>0</v>
      </c>
      <c r="J327" s="125">
        <v>0</v>
      </c>
      <c r="K327" s="125">
        <v>0</v>
      </c>
      <c r="L327" s="125">
        <v>16</v>
      </c>
      <c r="M327" s="125">
        <v>6</v>
      </c>
      <c r="N327" s="125">
        <v>1.0681</v>
      </c>
      <c r="O327" s="125">
        <v>18382</v>
      </c>
      <c r="P327" s="125">
        <v>96162</v>
      </c>
      <c r="Q327" s="125">
        <v>19633.814200000001</v>
      </c>
      <c r="R327" s="125">
        <v>437680</v>
      </c>
      <c r="S327" s="126">
        <v>84.71303351979914</v>
      </c>
    </row>
    <row r="328" spans="1:19" x14ac:dyDescent="0.25">
      <c r="A328" s="123">
        <v>5</v>
      </c>
      <c r="B328" s="125" t="s">
        <v>1331</v>
      </c>
      <c r="C328" s="127">
        <v>11306</v>
      </c>
      <c r="D328" s="125" t="s">
        <v>2314</v>
      </c>
      <c r="E328" s="125" t="s">
        <v>953</v>
      </c>
      <c r="F328" s="125" t="s">
        <v>954</v>
      </c>
      <c r="G328" s="125">
        <v>90</v>
      </c>
      <c r="H328" s="125">
        <v>5</v>
      </c>
      <c r="I328" s="125">
        <v>0</v>
      </c>
      <c r="J328" s="125">
        <v>0</v>
      </c>
      <c r="K328" s="125">
        <v>0</v>
      </c>
      <c r="L328" s="125">
        <v>5</v>
      </c>
      <c r="M328" s="125">
        <v>2</v>
      </c>
      <c r="N328" s="125">
        <v>0.69540000000000002</v>
      </c>
      <c r="O328" s="125">
        <v>3593</v>
      </c>
      <c r="P328" s="125">
        <v>15222</v>
      </c>
      <c r="Q328" s="125">
        <v>2498.5722000000001</v>
      </c>
      <c r="R328" s="125">
        <v>104682</v>
      </c>
      <c r="S328" s="126">
        <v>46.337899543378995</v>
      </c>
    </row>
    <row r="329" spans="1:19" x14ac:dyDescent="0.25">
      <c r="A329" s="123">
        <v>5</v>
      </c>
      <c r="B329" s="125" t="s">
        <v>1331</v>
      </c>
      <c r="C329" s="127">
        <v>11307</v>
      </c>
      <c r="D329" s="125" t="s">
        <v>2315</v>
      </c>
      <c r="E329" s="125" t="s">
        <v>953</v>
      </c>
      <c r="F329" s="125" t="s">
        <v>958</v>
      </c>
      <c r="G329" s="125">
        <v>36</v>
      </c>
      <c r="H329" s="125">
        <v>0</v>
      </c>
      <c r="I329" s="125">
        <v>0</v>
      </c>
      <c r="J329" s="125">
        <v>0</v>
      </c>
      <c r="K329" s="125">
        <v>0</v>
      </c>
      <c r="L329" s="125">
        <v>0</v>
      </c>
      <c r="M329" s="125">
        <v>1</v>
      </c>
      <c r="N329" s="125">
        <v>0.49330000000000002</v>
      </c>
      <c r="O329" s="125">
        <v>1933</v>
      </c>
      <c r="P329" s="125">
        <v>6418</v>
      </c>
      <c r="Q329" s="125">
        <v>953.5489</v>
      </c>
      <c r="R329" s="125">
        <v>92814</v>
      </c>
      <c r="S329" s="126">
        <v>48.843226788432268</v>
      </c>
    </row>
    <row r="330" spans="1:19" x14ac:dyDescent="0.25">
      <c r="A330" s="123">
        <v>5</v>
      </c>
      <c r="B330" s="125" t="s">
        <v>1335</v>
      </c>
      <c r="C330" s="127">
        <v>10734</v>
      </c>
      <c r="D330" s="125" t="s">
        <v>2316</v>
      </c>
      <c r="E330" s="125" t="s">
        <v>949</v>
      </c>
      <c r="F330" s="125" t="s">
        <v>950</v>
      </c>
      <c r="G330" s="125">
        <v>602</v>
      </c>
      <c r="H330" s="125">
        <v>27</v>
      </c>
      <c r="I330" s="125">
        <v>8</v>
      </c>
      <c r="J330" s="125">
        <v>0</v>
      </c>
      <c r="K330" s="125">
        <v>0</v>
      </c>
      <c r="L330" s="125">
        <v>35</v>
      </c>
      <c r="M330" s="125">
        <v>8</v>
      </c>
      <c r="N330" s="125">
        <v>1.1299999999999999</v>
      </c>
      <c r="O330" s="125">
        <v>47237</v>
      </c>
      <c r="P330" s="125">
        <v>187645</v>
      </c>
      <c r="Q330" s="125">
        <v>53124.66</v>
      </c>
      <c r="R330" s="125">
        <v>927471</v>
      </c>
      <c r="S330" s="126">
        <v>85.397988440358617</v>
      </c>
    </row>
    <row r="331" spans="1:19" x14ac:dyDescent="0.25">
      <c r="A331" s="123">
        <v>5</v>
      </c>
      <c r="B331" s="125" t="s">
        <v>1335</v>
      </c>
      <c r="C331" s="127">
        <v>11304</v>
      </c>
      <c r="D331" s="125" t="s">
        <v>2317</v>
      </c>
      <c r="E331" s="125" t="s">
        <v>986</v>
      </c>
      <c r="F331" s="125" t="s">
        <v>987</v>
      </c>
      <c r="G331" s="125">
        <v>287</v>
      </c>
      <c r="H331" s="125">
        <v>15</v>
      </c>
      <c r="I331" s="125">
        <v>6</v>
      </c>
      <c r="J331" s="125">
        <v>0</v>
      </c>
      <c r="K331" s="125">
        <v>0</v>
      </c>
      <c r="L331" s="125">
        <v>21</v>
      </c>
      <c r="M331" s="125">
        <v>8</v>
      </c>
      <c r="N331" s="125">
        <v>1.1525000000000001</v>
      </c>
      <c r="O331" s="125">
        <v>19546</v>
      </c>
      <c r="P331" s="125">
        <v>89337</v>
      </c>
      <c r="Q331" s="125">
        <v>21630.44</v>
      </c>
      <c r="R331" s="125">
        <v>511363</v>
      </c>
      <c r="S331" s="126">
        <v>85.281848121808025</v>
      </c>
    </row>
    <row r="332" spans="1:19" x14ac:dyDescent="0.25">
      <c r="A332" s="123">
        <v>5</v>
      </c>
      <c r="B332" s="125" t="s">
        <v>1338</v>
      </c>
      <c r="C332" s="127">
        <v>10678</v>
      </c>
      <c r="D332" s="125" t="s">
        <v>2318</v>
      </c>
      <c r="E332" s="125" t="s">
        <v>949</v>
      </c>
      <c r="F332" s="125" t="s">
        <v>950</v>
      </c>
      <c r="G332" s="125">
        <v>680</v>
      </c>
      <c r="H332" s="125">
        <v>52</v>
      </c>
      <c r="I332" s="125">
        <v>8</v>
      </c>
      <c r="J332" s="125">
        <v>6</v>
      </c>
      <c r="K332" s="125">
        <v>0</v>
      </c>
      <c r="L332" s="125">
        <v>66</v>
      </c>
      <c r="M332" s="125">
        <v>15</v>
      </c>
      <c r="N332" s="125">
        <v>1.5345</v>
      </c>
      <c r="O332" s="125">
        <v>40978</v>
      </c>
      <c r="P332" s="125">
        <v>214126</v>
      </c>
      <c r="Q332" s="125">
        <v>62880.741000000002</v>
      </c>
      <c r="R332" s="125">
        <v>767888</v>
      </c>
      <c r="S332" s="126">
        <v>86.271555197421435</v>
      </c>
    </row>
    <row r="333" spans="1:19" ht="42" x14ac:dyDescent="0.25">
      <c r="A333" s="123">
        <v>5</v>
      </c>
      <c r="B333" s="125" t="s">
        <v>1338</v>
      </c>
      <c r="C333" s="127">
        <v>10733</v>
      </c>
      <c r="D333" s="125" t="s">
        <v>2319</v>
      </c>
      <c r="E333" s="125" t="s">
        <v>986</v>
      </c>
      <c r="F333" s="125" t="s">
        <v>987</v>
      </c>
      <c r="G333" s="125">
        <v>262</v>
      </c>
      <c r="H333" s="125">
        <v>16</v>
      </c>
      <c r="I333" s="125">
        <v>4</v>
      </c>
      <c r="J333" s="125">
        <v>0</v>
      </c>
      <c r="K333" s="125">
        <v>0</v>
      </c>
      <c r="L333" s="125">
        <v>20</v>
      </c>
      <c r="M333" s="125">
        <v>5</v>
      </c>
      <c r="N333" s="125">
        <v>1.1503000000000001</v>
      </c>
      <c r="O333" s="125">
        <v>16802</v>
      </c>
      <c r="P333" s="125">
        <v>85907</v>
      </c>
      <c r="Q333" s="125">
        <v>19327.3406</v>
      </c>
      <c r="R333" s="125">
        <v>383525</v>
      </c>
      <c r="S333" s="126">
        <v>89.832688486876506</v>
      </c>
    </row>
    <row r="334" spans="1:19" x14ac:dyDescent="0.25">
      <c r="A334" s="123">
        <v>5</v>
      </c>
      <c r="B334" s="125" t="s">
        <v>1338</v>
      </c>
      <c r="C334" s="127">
        <v>11295</v>
      </c>
      <c r="D334" s="125" t="s">
        <v>2326</v>
      </c>
      <c r="E334" s="125" t="s">
        <v>953</v>
      </c>
      <c r="F334" s="125" t="s">
        <v>961</v>
      </c>
      <c r="G334" s="125">
        <v>144</v>
      </c>
      <c r="H334" s="125">
        <v>6</v>
      </c>
      <c r="I334" s="125">
        <v>0</v>
      </c>
      <c r="J334" s="125">
        <v>0</v>
      </c>
      <c r="K334" s="125">
        <v>0</v>
      </c>
      <c r="L334" s="125">
        <v>6</v>
      </c>
      <c r="M334" s="125">
        <v>3</v>
      </c>
      <c r="N334" s="125">
        <v>0.83709999999999996</v>
      </c>
      <c r="O334" s="125">
        <v>9297</v>
      </c>
      <c r="P334" s="125">
        <v>37655</v>
      </c>
      <c r="Q334" s="125">
        <v>7782.5186999999996</v>
      </c>
      <c r="R334" s="125">
        <v>249888</v>
      </c>
      <c r="S334" s="126">
        <v>71.641933028919325</v>
      </c>
    </row>
    <row r="335" spans="1:19" x14ac:dyDescent="0.25">
      <c r="A335" s="123">
        <v>5</v>
      </c>
      <c r="B335" s="125" t="s">
        <v>1338</v>
      </c>
      <c r="C335" s="127">
        <v>11290</v>
      </c>
      <c r="D335" s="125" t="s">
        <v>2321</v>
      </c>
      <c r="E335" s="125" t="s">
        <v>953</v>
      </c>
      <c r="F335" s="125" t="s">
        <v>954</v>
      </c>
      <c r="G335" s="125">
        <v>106</v>
      </c>
      <c r="H335" s="125">
        <v>0</v>
      </c>
      <c r="I335" s="125">
        <v>0</v>
      </c>
      <c r="J335" s="125">
        <v>0</v>
      </c>
      <c r="K335" s="125">
        <v>0</v>
      </c>
      <c r="L335" s="125">
        <v>0</v>
      </c>
      <c r="M335" s="125">
        <v>3</v>
      </c>
      <c r="N335" s="125">
        <v>0.74019999999999997</v>
      </c>
      <c r="O335" s="125">
        <v>6534</v>
      </c>
      <c r="P335" s="125">
        <v>26978</v>
      </c>
      <c r="Q335" s="125">
        <v>4836.4668000000001</v>
      </c>
      <c r="R335" s="125">
        <v>175918</v>
      </c>
      <c r="S335" s="126">
        <v>69.728612044455929</v>
      </c>
    </row>
    <row r="336" spans="1:19" x14ac:dyDescent="0.25">
      <c r="A336" s="123">
        <v>5</v>
      </c>
      <c r="B336" s="125" t="s">
        <v>1338</v>
      </c>
      <c r="C336" s="127">
        <v>11293</v>
      </c>
      <c r="D336" s="125" t="s">
        <v>2324</v>
      </c>
      <c r="E336" s="125" t="s">
        <v>953</v>
      </c>
      <c r="F336" s="125" t="s">
        <v>958</v>
      </c>
      <c r="G336" s="125">
        <v>68</v>
      </c>
      <c r="H336" s="125">
        <v>0</v>
      </c>
      <c r="I336" s="125">
        <v>0</v>
      </c>
      <c r="J336" s="125">
        <v>0</v>
      </c>
      <c r="K336" s="125">
        <v>0</v>
      </c>
      <c r="L336" s="125">
        <v>0</v>
      </c>
      <c r="M336" s="125">
        <v>2</v>
      </c>
      <c r="N336" s="125">
        <v>0.70540000000000003</v>
      </c>
      <c r="O336" s="125">
        <v>4586</v>
      </c>
      <c r="P336" s="125">
        <v>15084</v>
      </c>
      <c r="Q336" s="125">
        <v>3234.9643999999998</v>
      </c>
      <c r="R336" s="125">
        <v>136743</v>
      </c>
      <c r="S336" s="126">
        <v>60.773569701853347</v>
      </c>
    </row>
    <row r="337" spans="1:19" x14ac:dyDescent="0.25">
      <c r="A337" s="123">
        <v>5</v>
      </c>
      <c r="B337" s="125" t="s">
        <v>1338</v>
      </c>
      <c r="C337" s="127">
        <v>11289</v>
      </c>
      <c r="D337" s="125" t="s">
        <v>2320</v>
      </c>
      <c r="E337" s="125" t="s">
        <v>953</v>
      </c>
      <c r="F337" s="125" t="s">
        <v>958</v>
      </c>
      <c r="G337" s="125">
        <v>120</v>
      </c>
      <c r="H337" s="125">
        <v>0</v>
      </c>
      <c r="I337" s="125">
        <v>0</v>
      </c>
      <c r="J337" s="125">
        <v>0</v>
      </c>
      <c r="K337" s="125">
        <v>0</v>
      </c>
      <c r="L337" s="125">
        <v>0</v>
      </c>
      <c r="M337" s="125">
        <v>3</v>
      </c>
      <c r="N337" s="125">
        <v>0.99670000000000003</v>
      </c>
      <c r="O337" s="125">
        <v>6558</v>
      </c>
      <c r="P337" s="125">
        <v>29178</v>
      </c>
      <c r="Q337" s="125">
        <v>6536.3585999999996</v>
      </c>
      <c r="R337" s="125">
        <v>202167</v>
      </c>
      <c r="S337" s="126">
        <v>66.61643835616438</v>
      </c>
    </row>
    <row r="338" spans="1:19" x14ac:dyDescent="0.25">
      <c r="A338" s="123">
        <v>5</v>
      </c>
      <c r="B338" s="125" t="s">
        <v>1338</v>
      </c>
      <c r="C338" s="127">
        <v>11291</v>
      </c>
      <c r="D338" s="125" t="s">
        <v>2322</v>
      </c>
      <c r="E338" s="125" t="s">
        <v>953</v>
      </c>
      <c r="F338" s="125" t="s">
        <v>958</v>
      </c>
      <c r="G338" s="125">
        <v>62</v>
      </c>
      <c r="H338" s="125">
        <v>0</v>
      </c>
      <c r="I338" s="125">
        <v>0</v>
      </c>
      <c r="J338" s="125">
        <v>0</v>
      </c>
      <c r="K338" s="125">
        <v>0</v>
      </c>
      <c r="L338" s="125">
        <v>0</v>
      </c>
      <c r="M338" s="125">
        <v>1</v>
      </c>
      <c r="N338" s="125">
        <v>0.64549999999999996</v>
      </c>
      <c r="O338" s="125">
        <v>4984</v>
      </c>
      <c r="P338" s="125">
        <v>16678</v>
      </c>
      <c r="Q338" s="125">
        <v>3217.17</v>
      </c>
      <c r="R338" s="125">
        <v>160240</v>
      </c>
      <c r="S338" s="126">
        <v>73.698630136986296</v>
      </c>
    </row>
    <row r="339" spans="1:19" x14ac:dyDescent="0.25">
      <c r="A339" s="123">
        <v>5</v>
      </c>
      <c r="B339" s="125" t="s">
        <v>1338</v>
      </c>
      <c r="C339" s="127">
        <v>11292</v>
      </c>
      <c r="D339" s="125" t="s">
        <v>2323</v>
      </c>
      <c r="E339" s="125" t="s">
        <v>953</v>
      </c>
      <c r="F339" s="125" t="s">
        <v>958</v>
      </c>
      <c r="G339" s="125">
        <v>60</v>
      </c>
      <c r="H339" s="125">
        <v>4</v>
      </c>
      <c r="I339" s="125">
        <v>0</v>
      </c>
      <c r="J339" s="125">
        <v>0</v>
      </c>
      <c r="K339" s="125">
        <v>0</v>
      </c>
      <c r="L339" s="125">
        <v>4</v>
      </c>
      <c r="M339" s="125">
        <v>2</v>
      </c>
      <c r="N339" s="125">
        <v>0.7006</v>
      </c>
      <c r="O339" s="125">
        <v>4950</v>
      </c>
      <c r="P339" s="125">
        <v>17994</v>
      </c>
      <c r="Q339" s="125">
        <v>3467.97</v>
      </c>
      <c r="R339" s="125">
        <v>136885</v>
      </c>
      <c r="S339" s="126">
        <v>82.164383561643831</v>
      </c>
    </row>
    <row r="340" spans="1:19" x14ac:dyDescent="0.25">
      <c r="A340" s="123">
        <v>5</v>
      </c>
      <c r="B340" s="125" t="s">
        <v>1338</v>
      </c>
      <c r="C340" s="127">
        <v>11294</v>
      </c>
      <c r="D340" s="125" t="s">
        <v>2325</v>
      </c>
      <c r="E340" s="125" t="s">
        <v>953</v>
      </c>
      <c r="F340" s="125" t="s">
        <v>958</v>
      </c>
      <c r="G340" s="125">
        <v>60</v>
      </c>
      <c r="H340" s="125">
        <v>4</v>
      </c>
      <c r="I340" s="125">
        <v>0</v>
      </c>
      <c r="J340" s="125">
        <v>0</v>
      </c>
      <c r="K340" s="125">
        <v>0</v>
      </c>
      <c r="L340" s="125">
        <v>4</v>
      </c>
      <c r="M340" s="125">
        <v>2</v>
      </c>
      <c r="N340" s="125">
        <v>0.81720000000000004</v>
      </c>
      <c r="O340" s="125">
        <v>4261</v>
      </c>
      <c r="P340" s="125">
        <v>15031</v>
      </c>
      <c r="Q340" s="125">
        <v>3482.0891999999999</v>
      </c>
      <c r="R340" s="125">
        <v>177610</v>
      </c>
      <c r="S340" s="126">
        <v>68.634703196347033</v>
      </c>
    </row>
    <row r="341" spans="1:19" x14ac:dyDescent="0.25">
      <c r="A341" s="123">
        <v>5</v>
      </c>
      <c r="B341" s="125" t="s">
        <v>1338</v>
      </c>
      <c r="C341" s="127">
        <v>11296</v>
      </c>
      <c r="D341" s="125" t="s">
        <v>2327</v>
      </c>
      <c r="E341" s="125" t="s">
        <v>953</v>
      </c>
      <c r="F341" s="125" t="s">
        <v>958</v>
      </c>
      <c r="G341" s="125">
        <v>60</v>
      </c>
      <c r="H341" s="125">
        <v>0</v>
      </c>
      <c r="I341" s="125">
        <v>0</v>
      </c>
      <c r="J341" s="125">
        <v>0</v>
      </c>
      <c r="K341" s="125">
        <v>0</v>
      </c>
      <c r="L341" s="125">
        <v>0</v>
      </c>
      <c r="M341" s="125">
        <v>1</v>
      </c>
      <c r="N341" s="125">
        <v>0.70530000000000004</v>
      </c>
      <c r="O341" s="125">
        <v>3144</v>
      </c>
      <c r="P341" s="125">
        <v>11508</v>
      </c>
      <c r="Q341" s="125">
        <v>2217.4632000000001</v>
      </c>
      <c r="R341" s="125">
        <v>106796</v>
      </c>
      <c r="S341" s="126">
        <v>52.547945205479451</v>
      </c>
    </row>
    <row r="342" spans="1:19" x14ac:dyDescent="0.25">
      <c r="A342" s="123">
        <v>6</v>
      </c>
      <c r="B342" s="125" t="s">
        <v>1349</v>
      </c>
      <c r="C342" s="127">
        <v>10664</v>
      </c>
      <c r="D342" s="125" t="s">
        <v>2328</v>
      </c>
      <c r="E342" s="125" t="s">
        <v>949</v>
      </c>
      <c r="F342" s="125" t="s">
        <v>950</v>
      </c>
      <c r="G342" s="125">
        <v>755</v>
      </c>
      <c r="H342" s="125">
        <v>45</v>
      </c>
      <c r="I342" s="125">
        <v>6</v>
      </c>
      <c r="J342" s="125">
        <v>12</v>
      </c>
      <c r="K342" s="125">
        <v>0</v>
      </c>
      <c r="L342" s="125">
        <v>63</v>
      </c>
      <c r="M342" s="125">
        <v>15</v>
      </c>
      <c r="N342" s="125">
        <v>1.754</v>
      </c>
      <c r="O342" s="125">
        <v>50520</v>
      </c>
      <c r="P342" s="125">
        <v>238224</v>
      </c>
      <c r="Q342" s="125">
        <v>88612.08</v>
      </c>
      <c r="R342" s="125">
        <v>599535</v>
      </c>
      <c r="S342" s="126">
        <v>86.446158033203304</v>
      </c>
    </row>
    <row r="343" spans="1:19" x14ac:dyDescent="0.25">
      <c r="A343" s="123">
        <v>6</v>
      </c>
      <c r="B343" s="125" t="s">
        <v>1349</v>
      </c>
      <c r="C343" s="127">
        <v>10834</v>
      </c>
      <c r="D343" s="125" t="s">
        <v>2329</v>
      </c>
      <c r="E343" s="125" t="s">
        <v>953</v>
      </c>
      <c r="F343" s="125" t="s">
        <v>954</v>
      </c>
      <c r="G343" s="125">
        <v>30</v>
      </c>
      <c r="H343" s="125">
        <v>0</v>
      </c>
      <c r="I343" s="125">
        <v>0</v>
      </c>
      <c r="J343" s="125">
        <v>0</v>
      </c>
      <c r="K343" s="125">
        <v>0</v>
      </c>
      <c r="L343" s="125">
        <v>0</v>
      </c>
      <c r="M343" s="125">
        <v>1</v>
      </c>
      <c r="N343" s="125">
        <v>0.75980000000000003</v>
      </c>
      <c r="O343" s="125">
        <v>3362</v>
      </c>
      <c r="P343" s="125">
        <v>10388</v>
      </c>
      <c r="Q343" s="125">
        <v>2554.4476</v>
      </c>
      <c r="R343" s="125">
        <v>105369</v>
      </c>
      <c r="S343" s="126">
        <v>94.867579908675793</v>
      </c>
    </row>
    <row r="344" spans="1:19" x14ac:dyDescent="0.25">
      <c r="A344" s="123">
        <v>6</v>
      </c>
      <c r="B344" s="125" t="s">
        <v>1349</v>
      </c>
      <c r="C344" s="127">
        <v>10843</v>
      </c>
      <c r="D344" s="125" t="s">
        <v>2338</v>
      </c>
      <c r="E344" s="125" t="s">
        <v>953</v>
      </c>
      <c r="F344" s="125" t="s">
        <v>954</v>
      </c>
      <c r="G344" s="125">
        <v>34</v>
      </c>
      <c r="H344" s="125">
        <v>0</v>
      </c>
      <c r="I344" s="125">
        <v>0</v>
      </c>
      <c r="J344" s="125">
        <v>0</v>
      </c>
      <c r="K344" s="125">
        <v>0</v>
      </c>
      <c r="L344" s="125">
        <v>0</v>
      </c>
      <c r="M344" s="125">
        <v>1</v>
      </c>
      <c r="N344" s="125">
        <v>0.62290000000000001</v>
      </c>
      <c r="O344" s="125">
        <v>2506</v>
      </c>
      <c r="P344" s="125">
        <v>8007</v>
      </c>
      <c r="Q344" s="125">
        <v>1560.9874</v>
      </c>
      <c r="R344" s="125">
        <v>94737</v>
      </c>
      <c r="S344" s="126">
        <v>64.520547945205479</v>
      </c>
    </row>
    <row r="345" spans="1:19" x14ac:dyDescent="0.25">
      <c r="A345" s="123">
        <v>6</v>
      </c>
      <c r="B345" s="125" t="s">
        <v>1349</v>
      </c>
      <c r="C345" s="127">
        <v>10839</v>
      </c>
      <c r="D345" s="125" t="s">
        <v>2334</v>
      </c>
      <c r="E345" s="125" t="s">
        <v>953</v>
      </c>
      <c r="F345" s="125" t="s">
        <v>954</v>
      </c>
      <c r="G345" s="125">
        <v>36</v>
      </c>
      <c r="H345" s="125">
        <v>0</v>
      </c>
      <c r="I345" s="125">
        <v>0</v>
      </c>
      <c r="J345" s="125">
        <v>0</v>
      </c>
      <c r="K345" s="125">
        <v>0</v>
      </c>
      <c r="L345" s="125">
        <v>0</v>
      </c>
      <c r="M345" s="125">
        <v>1</v>
      </c>
      <c r="N345" s="125">
        <v>0.54610000000000003</v>
      </c>
      <c r="O345" s="125">
        <v>2433</v>
      </c>
      <c r="P345" s="125">
        <v>7349</v>
      </c>
      <c r="Q345" s="125">
        <v>1328.6613</v>
      </c>
      <c r="R345" s="125">
        <v>88225</v>
      </c>
      <c r="S345" s="126">
        <v>55.928462709284624</v>
      </c>
    </row>
    <row r="346" spans="1:19" x14ac:dyDescent="0.25">
      <c r="A346" s="123">
        <v>6</v>
      </c>
      <c r="B346" s="125" t="s">
        <v>1349</v>
      </c>
      <c r="C346" s="127">
        <v>10841</v>
      </c>
      <c r="D346" s="125" t="s">
        <v>2336</v>
      </c>
      <c r="E346" s="125" t="s">
        <v>953</v>
      </c>
      <c r="F346" s="125" t="s">
        <v>954</v>
      </c>
      <c r="G346" s="125">
        <v>62</v>
      </c>
      <c r="H346" s="125">
        <v>0</v>
      </c>
      <c r="I346" s="125">
        <v>0</v>
      </c>
      <c r="J346" s="125">
        <v>0</v>
      </c>
      <c r="K346" s="125">
        <v>0</v>
      </c>
      <c r="L346" s="125">
        <v>0</v>
      </c>
      <c r="M346" s="125">
        <v>1</v>
      </c>
      <c r="N346" s="125">
        <v>0.57979999999999998</v>
      </c>
      <c r="O346" s="125">
        <v>5024</v>
      </c>
      <c r="P346" s="125">
        <v>16340</v>
      </c>
      <c r="Q346" s="125">
        <v>2912.9151999999999</v>
      </c>
      <c r="R346" s="125">
        <v>105192</v>
      </c>
      <c r="S346" s="126">
        <v>72.205037560760047</v>
      </c>
    </row>
    <row r="347" spans="1:19" x14ac:dyDescent="0.25">
      <c r="A347" s="123">
        <v>6</v>
      </c>
      <c r="B347" s="125" t="s">
        <v>1349</v>
      </c>
      <c r="C347" s="127">
        <v>10842</v>
      </c>
      <c r="D347" s="125" t="s">
        <v>2337</v>
      </c>
      <c r="E347" s="125" t="s">
        <v>953</v>
      </c>
      <c r="F347" s="125" t="s">
        <v>958</v>
      </c>
      <c r="G347" s="125">
        <v>30</v>
      </c>
      <c r="H347" s="125">
        <v>0</v>
      </c>
      <c r="I347" s="125">
        <v>0</v>
      </c>
      <c r="J347" s="125">
        <v>0</v>
      </c>
      <c r="K347" s="125">
        <v>0</v>
      </c>
      <c r="L347" s="125">
        <v>0</v>
      </c>
      <c r="M347" s="125">
        <v>1</v>
      </c>
      <c r="N347" s="125">
        <v>0.56920000000000004</v>
      </c>
      <c r="O347" s="125">
        <v>2701</v>
      </c>
      <c r="P347" s="125">
        <v>8387</v>
      </c>
      <c r="Q347" s="125">
        <v>1537.4092000000001</v>
      </c>
      <c r="R347" s="125">
        <v>94510</v>
      </c>
      <c r="S347" s="126">
        <v>76.593607305936075</v>
      </c>
    </row>
    <row r="348" spans="1:19" x14ac:dyDescent="0.25">
      <c r="A348" s="123">
        <v>6</v>
      </c>
      <c r="B348" s="125" t="s">
        <v>1349</v>
      </c>
      <c r="C348" s="127">
        <v>10844</v>
      </c>
      <c r="D348" s="125" t="s">
        <v>2339</v>
      </c>
      <c r="E348" s="125" t="s">
        <v>953</v>
      </c>
      <c r="F348" s="125" t="s">
        <v>958</v>
      </c>
      <c r="G348" s="125">
        <v>30</v>
      </c>
      <c r="H348" s="125">
        <v>0</v>
      </c>
      <c r="I348" s="125">
        <v>0</v>
      </c>
      <c r="J348" s="125">
        <v>0</v>
      </c>
      <c r="K348" s="125">
        <v>0</v>
      </c>
      <c r="L348" s="125">
        <v>0</v>
      </c>
      <c r="M348" s="125">
        <v>1</v>
      </c>
      <c r="N348" s="125">
        <v>0.58260000000000001</v>
      </c>
      <c r="O348" s="125">
        <v>2087</v>
      </c>
      <c r="P348" s="125">
        <v>7856</v>
      </c>
      <c r="Q348" s="125">
        <v>1215.8861999999999</v>
      </c>
      <c r="R348" s="125">
        <v>88261</v>
      </c>
      <c r="S348" s="126">
        <v>71.74429223744292</v>
      </c>
    </row>
    <row r="349" spans="1:19" x14ac:dyDescent="0.25">
      <c r="A349" s="123">
        <v>6</v>
      </c>
      <c r="B349" s="125" t="s">
        <v>1349</v>
      </c>
      <c r="C349" s="127">
        <v>10836</v>
      </c>
      <c r="D349" s="125" t="s">
        <v>2331</v>
      </c>
      <c r="E349" s="125" t="s">
        <v>953</v>
      </c>
      <c r="F349" s="125" t="s">
        <v>958</v>
      </c>
      <c r="G349" s="125">
        <v>30</v>
      </c>
      <c r="H349" s="125">
        <v>0</v>
      </c>
      <c r="I349" s="125">
        <v>0</v>
      </c>
      <c r="J349" s="125">
        <v>0</v>
      </c>
      <c r="K349" s="125">
        <v>0</v>
      </c>
      <c r="L349" s="125">
        <v>0</v>
      </c>
      <c r="M349" s="125">
        <v>1</v>
      </c>
      <c r="N349" s="125">
        <v>0.65049999999999997</v>
      </c>
      <c r="O349" s="125">
        <v>2820</v>
      </c>
      <c r="P349" s="125">
        <v>10816</v>
      </c>
      <c r="Q349" s="125">
        <v>1834.41</v>
      </c>
      <c r="R349" s="125">
        <v>52291</v>
      </c>
      <c r="S349" s="126">
        <v>98.776255707762559</v>
      </c>
    </row>
    <row r="350" spans="1:19" x14ac:dyDescent="0.25">
      <c r="A350" s="123">
        <v>6</v>
      </c>
      <c r="B350" s="125" t="s">
        <v>1349</v>
      </c>
      <c r="C350" s="127">
        <v>10835</v>
      </c>
      <c r="D350" s="125" t="s">
        <v>2330</v>
      </c>
      <c r="E350" s="125" t="s">
        <v>953</v>
      </c>
      <c r="F350" s="125" t="s">
        <v>958</v>
      </c>
      <c r="G350" s="125">
        <v>30</v>
      </c>
      <c r="H350" s="125">
        <v>0</v>
      </c>
      <c r="I350" s="125">
        <v>0</v>
      </c>
      <c r="J350" s="125">
        <v>0</v>
      </c>
      <c r="K350" s="125">
        <v>0</v>
      </c>
      <c r="L350" s="125">
        <v>0</v>
      </c>
      <c r="M350" s="125">
        <v>1</v>
      </c>
      <c r="N350" s="125">
        <v>0.68169999999999997</v>
      </c>
      <c r="O350" s="125">
        <v>1343</v>
      </c>
      <c r="P350" s="125">
        <v>4772</v>
      </c>
      <c r="Q350" s="125">
        <v>915.5231</v>
      </c>
      <c r="R350" s="125">
        <v>67076</v>
      </c>
      <c r="S350" s="126">
        <v>43.579908675799089</v>
      </c>
    </row>
    <row r="351" spans="1:19" x14ac:dyDescent="0.25">
      <c r="A351" s="123">
        <v>6</v>
      </c>
      <c r="B351" s="125" t="s">
        <v>1349</v>
      </c>
      <c r="C351" s="127">
        <v>10838</v>
      </c>
      <c r="D351" s="125" t="s">
        <v>2333</v>
      </c>
      <c r="E351" s="125" t="s">
        <v>953</v>
      </c>
      <c r="F351" s="125" t="s">
        <v>958</v>
      </c>
      <c r="G351" s="125">
        <v>69</v>
      </c>
      <c r="H351" s="125">
        <v>0</v>
      </c>
      <c r="I351" s="125">
        <v>0</v>
      </c>
      <c r="J351" s="125">
        <v>0</v>
      </c>
      <c r="K351" s="125">
        <v>0</v>
      </c>
      <c r="L351" s="125">
        <v>0</v>
      </c>
      <c r="M351" s="125">
        <v>1</v>
      </c>
      <c r="N351" s="125">
        <v>0.60619999999999996</v>
      </c>
      <c r="O351" s="125">
        <v>4351</v>
      </c>
      <c r="P351" s="125">
        <v>14961</v>
      </c>
      <c r="Q351" s="125">
        <v>2637.5762</v>
      </c>
      <c r="R351" s="125">
        <v>100837</v>
      </c>
      <c r="S351" s="126">
        <v>59.404407385348421</v>
      </c>
    </row>
    <row r="352" spans="1:19" x14ac:dyDescent="0.25">
      <c r="A352" s="123">
        <v>6</v>
      </c>
      <c r="B352" s="125" t="s">
        <v>1349</v>
      </c>
      <c r="C352" s="127">
        <v>10837</v>
      </c>
      <c r="D352" s="125" t="s">
        <v>2332</v>
      </c>
      <c r="E352" s="125" t="s">
        <v>953</v>
      </c>
      <c r="F352" s="125" t="s">
        <v>958</v>
      </c>
      <c r="G352" s="125">
        <v>26</v>
      </c>
      <c r="H352" s="125">
        <v>0</v>
      </c>
      <c r="I352" s="125">
        <v>0</v>
      </c>
      <c r="J352" s="125">
        <v>0</v>
      </c>
      <c r="K352" s="125">
        <v>0</v>
      </c>
      <c r="L352" s="125">
        <v>0</v>
      </c>
      <c r="M352" s="125">
        <v>1</v>
      </c>
      <c r="N352" s="125">
        <v>0.46800000000000003</v>
      </c>
      <c r="O352" s="125">
        <v>1811</v>
      </c>
      <c r="P352" s="125">
        <v>5501</v>
      </c>
      <c r="Q352" s="125">
        <v>847.548</v>
      </c>
      <c r="R352" s="125">
        <v>68751</v>
      </c>
      <c r="S352" s="126">
        <v>57.966280295047419</v>
      </c>
    </row>
    <row r="353" spans="1:19" x14ac:dyDescent="0.25">
      <c r="A353" s="123">
        <v>6</v>
      </c>
      <c r="B353" s="125" t="s">
        <v>1349</v>
      </c>
      <c r="C353" s="127">
        <v>10840</v>
      </c>
      <c r="D353" s="125" t="s">
        <v>2335</v>
      </c>
      <c r="E353" s="125" t="s">
        <v>953</v>
      </c>
      <c r="F353" s="125" t="s">
        <v>958</v>
      </c>
      <c r="G353" s="125">
        <v>46</v>
      </c>
      <c r="H353" s="125">
        <v>0</v>
      </c>
      <c r="I353" s="125">
        <v>0</v>
      </c>
      <c r="J353" s="125">
        <v>0</v>
      </c>
      <c r="K353" s="125">
        <v>0</v>
      </c>
      <c r="L353" s="125">
        <v>0</v>
      </c>
      <c r="M353" s="125">
        <v>1</v>
      </c>
      <c r="N353" s="125">
        <v>0.73440000000000005</v>
      </c>
      <c r="O353" s="125">
        <v>2329</v>
      </c>
      <c r="P353" s="125">
        <v>7042</v>
      </c>
      <c r="Q353" s="125">
        <v>1710.4176</v>
      </c>
      <c r="R353" s="125">
        <v>68494</v>
      </c>
      <c r="S353" s="126">
        <v>41.941631923764149</v>
      </c>
    </row>
    <row r="354" spans="1:19" x14ac:dyDescent="0.25">
      <c r="A354" s="123">
        <v>6</v>
      </c>
      <c r="B354" s="125" t="s">
        <v>1362</v>
      </c>
      <c r="C354" s="127">
        <v>10697</v>
      </c>
      <c r="D354" s="125" t="s">
        <v>2340</v>
      </c>
      <c r="E354" s="125" t="s">
        <v>949</v>
      </c>
      <c r="F354" s="125" t="s">
        <v>950</v>
      </c>
      <c r="G354" s="125">
        <v>585</v>
      </c>
      <c r="H354" s="125">
        <v>28</v>
      </c>
      <c r="I354" s="125">
        <v>12</v>
      </c>
      <c r="J354" s="125">
        <v>0</v>
      </c>
      <c r="K354" s="125">
        <v>0</v>
      </c>
      <c r="L354" s="125">
        <v>40</v>
      </c>
      <c r="M354" s="125">
        <v>12</v>
      </c>
      <c r="N354" s="125">
        <v>1.5647</v>
      </c>
      <c r="O354" s="125">
        <v>37927</v>
      </c>
      <c r="P354" s="125">
        <v>208379</v>
      </c>
      <c r="Q354" s="125">
        <v>59344.376900000003</v>
      </c>
      <c r="R354" s="125">
        <v>317501</v>
      </c>
      <c r="S354" s="126">
        <v>97.589977754361314</v>
      </c>
    </row>
    <row r="355" spans="1:19" x14ac:dyDescent="0.25">
      <c r="A355" s="123">
        <v>6</v>
      </c>
      <c r="B355" s="125" t="s">
        <v>1362</v>
      </c>
      <c r="C355" s="127">
        <v>10854</v>
      </c>
      <c r="D355" s="125" t="s">
        <v>2346</v>
      </c>
      <c r="E355" s="125" t="s">
        <v>953</v>
      </c>
      <c r="F355" s="125" t="s">
        <v>961</v>
      </c>
      <c r="G355" s="125">
        <v>138</v>
      </c>
      <c r="H355" s="125">
        <v>8</v>
      </c>
      <c r="I355" s="125">
        <v>2</v>
      </c>
      <c r="J355" s="125">
        <v>0</v>
      </c>
      <c r="K355" s="125">
        <v>0</v>
      </c>
      <c r="L355" s="125">
        <v>10</v>
      </c>
      <c r="M355" s="125">
        <v>4</v>
      </c>
      <c r="N355" s="125">
        <v>0.75</v>
      </c>
      <c r="O355" s="125">
        <v>11363</v>
      </c>
      <c r="P355" s="125">
        <v>41365</v>
      </c>
      <c r="Q355" s="125">
        <v>8471.0499999999993</v>
      </c>
      <c r="R355" s="125">
        <v>251680</v>
      </c>
      <c r="S355" s="126">
        <v>82.122295016875128</v>
      </c>
    </row>
    <row r="356" spans="1:19" x14ac:dyDescent="0.25">
      <c r="A356" s="123">
        <v>6</v>
      </c>
      <c r="B356" s="125" t="s">
        <v>1362</v>
      </c>
      <c r="C356" s="127">
        <v>10851</v>
      </c>
      <c r="D356" s="125" t="s">
        <v>2343</v>
      </c>
      <c r="E356" s="125" t="s">
        <v>953</v>
      </c>
      <c r="F356" s="125" t="s">
        <v>954</v>
      </c>
      <c r="G356" s="125">
        <v>62</v>
      </c>
      <c r="H356" s="125">
        <v>0</v>
      </c>
      <c r="I356" s="125">
        <v>0</v>
      </c>
      <c r="J356" s="125">
        <v>0</v>
      </c>
      <c r="K356" s="125">
        <v>0</v>
      </c>
      <c r="L356" s="125">
        <v>0</v>
      </c>
      <c r="M356" s="125">
        <v>2</v>
      </c>
      <c r="N356" s="125">
        <v>0.66679999999999995</v>
      </c>
      <c r="O356" s="125">
        <v>5405</v>
      </c>
      <c r="P356" s="125">
        <v>20855</v>
      </c>
      <c r="Q356" s="125">
        <v>3599.3863999999999</v>
      </c>
      <c r="R356" s="125">
        <v>151690</v>
      </c>
      <c r="S356" s="126">
        <v>92.156429518338484</v>
      </c>
    </row>
    <row r="357" spans="1:19" x14ac:dyDescent="0.25">
      <c r="A357" s="123">
        <v>6</v>
      </c>
      <c r="B357" s="125" t="s">
        <v>1362</v>
      </c>
      <c r="C357" s="127">
        <v>10852</v>
      </c>
      <c r="D357" s="125" t="s">
        <v>2344</v>
      </c>
      <c r="E357" s="125" t="s">
        <v>953</v>
      </c>
      <c r="F357" s="125" t="s">
        <v>954</v>
      </c>
      <c r="G357" s="125">
        <v>90</v>
      </c>
      <c r="H357" s="125">
        <v>0</v>
      </c>
      <c r="I357" s="125">
        <v>0</v>
      </c>
      <c r="J357" s="125">
        <v>0</v>
      </c>
      <c r="K357" s="125">
        <v>0</v>
      </c>
      <c r="L357" s="125">
        <v>0</v>
      </c>
      <c r="M357" s="125">
        <v>2</v>
      </c>
      <c r="N357" s="125">
        <v>0.6905</v>
      </c>
      <c r="O357" s="125">
        <v>6296</v>
      </c>
      <c r="P357" s="125">
        <v>20513</v>
      </c>
      <c r="Q357" s="125">
        <v>4347.3879999999999</v>
      </c>
      <c r="R357" s="125">
        <v>127925</v>
      </c>
      <c r="S357" s="126">
        <v>62.444444444444443</v>
      </c>
    </row>
    <row r="358" spans="1:19" x14ac:dyDescent="0.25">
      <c r="A358" s="123">
        <v>6</v>
      </c>
      <c r="B358" s="125" t="s">
        <v>1362</v>
      </c>
      <c r="C358" s="127">
        <v>10855</v>
      </c>
      <c r="D358" s="125" t="s">
        <v>2347</v>
      </c>
      <c r="E358" s="125" t="s">
        <v>953</v>
      </c>
      <c r="F358" s="125" t="s">
        <v>954</v>
      </c>
      <c r="G358" s="125">
        <v>121</v>
      </c>
      <c r="H358" s="125">
        <v>0</v>
      </c>
      <c r="I358" s="125">
        <v>1</v>
      </c>
      <c r="J358" s="125">
        <v>0</v>
      </c>
      <c r="K358" s="125">
        <v>0</v>
      </c>
      <c r="L358" s="125">
        <v>1</v>
      </c>
      <c r="M358" s="125">
        <v>2</v>
      </c>
      <c r="N358" s="125">
        <v>0.77239999999999998</v>
      </c>
      <c r="O358" s="125">
        <v>9032</v>
      </c>
      <c r="P358" s="125">
        <v>34830</v>
      </c>
      <c r="Q358" s="125">
        <v>6399.22</v>
      </c>
      <c r="R358" s="125">
        <v>125160</v>
      </c>
      <c r="S358" s="126">
        <v>78.863353334088075</v>
      </c>
    </row>
    <row r="359" spans="1:19" x14ac:dyDescent="0.25">
      <c r="A359" s="123">
        <v>6</v>
      </c>
      <c r="B359" s="125" t="s">
        <v>1362</v>
      </c>
      <c r="C359" s="127">
        <v>10833</v>
      </c>
      <c r="D359" s="125" t="s">
        <v>2341</v>
      </c>
      <c r="E359" s="125" t="s">
        <v>953</v>
      </c>
      <c r="F359" s="125" t="s">
        <v>958</v>
      </c>
      <c r="G359" s="125">
        <v>41</v>
      </c>
      <c r="H359" s="125">
        <v>0</v>
      </c>
      <c r="I359" s="125">
        <v>0</v>
      </c>
      <c r="J359" s="125">
        <v>0</v>
      </c>
      <c r="K359" s="125">
        <v>0</v>
      </c>
      <c r="L359" s="125">
        <v>0</v>
      </c>
      <c r="M359" s="125">
        <v>0</v>
      </c>
      <c r="N359" s="125">
        <v>0.55610000000000004</v>
      </c>
      <c r="O359" s="125">
        <v>2972</v>
      </c>
      <c r="P359" s="125">
        <v>7838</v>
      </c>
      <c r="Q359" s="125">
        <v>1652.7292</v>
      </c>
      <c r="R359" s="125">
        <v>108013</v>
      </c>
      <c r="S359" s="126">
        <v>52.375542933511525</v>
      </c>
    </row>
    <row r="360" spans="1:19" x14ac:dyDescent="0.25">
      <c r="A360" s="123">
        <v>6</v>
      </c>
      <c r="B360" s="125" t="s">
        <v>1362</v>
      </c>
      <c r="C360" s="127">
        <v>10850</v>
      </c>
      <c r="D360" s="125" t="s">
        <v>2342</v>
      </c>
      <c r="E360" s="125" t="s">
        <v>953</v>
      </c>
      <c r="F360" s="125" t="s">
        <v>958</v>
      </c>
      <c r="G360" s="125">
        <v>40</v>
      </c>
      <c r="H360" s="125">
        <v>0</v>
      </c>
      <c r="I360" s="125">
        <v>0</v>
      </c>
      <c r="J360" s="125">
        <v>0</v>
      </c>
      <c r="K360" s="125">
        <v>0</v>
      </c>
      <c r="L360" s="125">
        <v>0</v>
      </c>
      <c r="M360" s="125">
        <v>1</v>
      </c>
      <c r="N360" s="125">
        <v>0.67230000000000001</v>
      </c>
      <c r="O360" s="125">
        <v>3639</v>
      </c>
      <c r="P360" s="125">
        <v>10517</v>
      </c>
      <c r="Q360" s="125">
        <v>2446.4996999999998</v>
      </c>
      <c r="R360" s="125">
        <v>126172</v>
      </c>
      <c r="S360" s="126">
        <v>72.034246575342465</v>
      </c>
    </row>
    <row r="361" spans="1:19" x14ac:dyDescent="0.25">
      <c r="A361" s="123">
        <v>6</v>
      </c>
      <c r="B361" s="125" t="s">
        <v>1362</v>
      </c>
      <c r="C361" s="127">
        <v>10853</v>
      </c>
      <c r="D361" s="125" t="s">
        <v>2345</v>
      </c>
      <c r="E361" s="125" t="s">
        <v>953</v>
      </c>
      <c r="F361" s="125" t="s">
        <v>958</v>
      </c>
      <c r="G361" s="125">
        <v>52</v>
      </c>
      <c r="H361" s="125">
        <v>0</v>
      </c>
      <c r="I361" s="125">
        <v>0</v>
      </c>
      <c r="J361" s="125">
        <v>0</v>
      </c>
      <c r="K361" s="125">
        <v>0</v>
      </c>
      <c r="L361" s="125">
        <v>0</v>
      </c>
      <c r="M361" s="125">
        <v>1</v>
      </c>
      <c r="N361" s="125">
        <v>0.56799999999999995</v>
      </c>
      <c r="O361" s="125">
        <v>3550</v>
      </c>
      <c r="P361" s="125">
        <v>11154</v>
      </c>
      <c r="Q361" s="125">
        <v>2016.4</v>
      </c>
      <c r="R361" s="125">
        <v>132337</v>
      </c>
      <c r="S361" s="126">
        <v>58.767123287671232</v>
      </c>
    </row>
    <row r="362" spans="1:19" x14ac:dyDescent="0.25">
      <c r="A362" s="123">
        <v>6</v>
      </c>
      <c r="B362" s="125" t="s">
        <v>1362</v>
      </c>
      <c r="C362" s="127">
        <v>10856</v>
      </c>
      <c r="D362" s="125" t="s">
        <v>2348</v>
      </c>
      <c r="E362" s="125" t="s">
        <v>953</v>
      </c>
      <c r="F362" s="125" t="s">
        <v>958</v>
      </c>
      <c r="G362" s="125">
        <v>52</v>
      </c>
      <c r="H362" s="125">
        <v>0</v>
      </c>
      <c r="I362" s="125">
        <v>0</v>
      </c>
      <c r="J362" s="125">
        <v>0</v>
      </c>
      <c r="K362" s="125">
        <v>0</v>
      </c>
      <c r="L362" s="125">
        <v>0</v>
      </c>
      <c r="M362" s="125">
        <v>0</v>
      </c>
      <c r="N362" s="125">
        <v>0.56899999999999995</v>
      </c>
      <c r="O362" s="125">
        <v>3748</v>
      </c>
      <c r="P362" s="125">
        <v>13243</v>
      </c>
      <c r="Q362" s="125">
        <v>2132.6120000000001</v>
      </c>
      <c r="R362" s="125">
        <v>126967</v>
      </c>
      <c r="S362" s="126">
        <v>69.773445732349842</v>
      </c>
    </row>
    <row r="363" spans="1:19" x14ac:dyDescent="0.25">
      <c r="A363" s="123">
        <v>6</v>
      </c>
      <c r="B363" s="125" t="s">
        <v>1362</v>
      </c>
      <c r="C363" s="127">
        <v>13747</v>
      </c>
      <c r="D363" s="125" t="s">
        <v>2349</v>
      </c>
      <c r="E363" s="125" t="s">
        <v>953</v>
      </c>
      <c r="F363" s="125" t="s">
        <v>958</v>
      </c>
      <c r="G363" s="125">
        <v>13</v>
      </c>
      <c r="H363" s="125">
        <v>0</v>
      </c>
      <c r="I363" s="125">
        <v>0</v>
      </c>
      <c r="J363" s="125">
        <v>0</v>
      </c>
      <c r="K363" s="125">
        <v>0</v>
      </c>
      <c r="L363" s="125">
        <v>0</v>
      </c>
      <c r="M363" s="125">
        <v>0</v>
      </c>
      <c r="N363" s="125">
        <v>0.64159999999999995</v>
      </c>
      <c r="O363" s="125">
        <v>573</v>
      </c>
      <c r="P363" s="125">
        <v>1815</v>
      </c>
      <c r="Q363" s="125">
        <v>367.63679999999999</v>
      </c>
      <c r="R363" s="125">
        <v>48641</v>
      </c>
      <c r="S363" s="126">
        <v>38.250790305584829</v>
      </c>
    </row>
    <row r="364" spans="1:19" x14ac:dyDescent="0.25">
      <c r="A364" s="129">
        <v>6</v>
      </c>
      <c r="B364" s="130" t="s">
        <v>1362</v>
      </c>
      <c r="C364" s="131">
        <v>31327</v>
      </c>
      <c r="D364" s="130" t="s">
        <v>2350</v>
      </c>
      <c r="E364" s="130" t="s">
        <v>953</v>
      </c>
      <c r="F364" s="130" t="s">
        <v>980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0.51500000000000001</v>
      </c>
      <c r="O364" s="130">
        <v>156</v>
      </c>
      <c r="P364" s="130">
        <v>333</v>
      </c>
      <c r="Q364" s="130">
        <v>80.415000000000006</v>
      </c>
      <c r="R364" s="130">
        <v>29252</v>
      </c>
      <c r="S364" s="132"/>
    </row>
    <row r="365" spans="1:19" x14ac:dyDescent="0.25">
      <c r="A365" s="123">
        <v>6</v>
      </c>
      <c r="B365" s="125" t="s">
        <v>1374</v>
      </c>
      <c r="C365" s="127">
        <v>10662</v>
      </c>
      <c r="D365" s="125" t="s">
        <v>2351</v>
      </c>
      <c r="E365" s="125" t="s">
        <v>949</v>
      </c>
      <c r="F365" s="125" t="s">
        <v>950</v>
      </c>
      <c r="G365" s="125">
        <v>850</v>
      </c>
      <c r="H365" s="125">
        <v>52</v>
      </c>
      <c r="I365" s="125">
        <v>16</v>
      </c>
      <c r="J365" s="125">
        <v>8</v>
      </c>
      <c r="K365" s="125">
        <v>0</v>
      </c>
      <c r="L365" s="125">
        <v>76</v>
      </c>
      <c r="M365" s="125">
        <v>18</v>
      </c>
      <c r="N365" s="125">
        <v>1.9935</v>
      </c>
      <c r="O365" s="125">
        <v>52030</v>
      </c>
      <c r="P365" s="125">
        <v>278625</v>
      </c>
      <c r="Q365" s="125">
        <v>103721.80499999999</v>
      </c>
      <c r="R365" s="125">
        <v>668932</v>
      </c>
      <c r="S365" s="126">
        <v>89.80660757453667</v>
      </c>
    </row>
    <row r="366" spans="1:19" x14ac:dyDescent="0.25">
      <c r="A366" s="123">
        <v>6</v>
      </c>
      <c r="B366" s="125" t="s">
        <v>1374</v>
      </c>
      <c r="C366" s="127">
        <v>10819</v>
      </c>
      <c r="D366" s="125" t="s">
        <v>2354</v>
      </c>
      <c r="E366" s="125" t="s">
        <v>986</v>
      </c>
      <c r="F366" s="125" t="s">
        <v>1013</v>
      </c>
      <c r="G366" s="125">
        <v>250</v>
      </c>
      <c r="H366" s="125">
        <v>3</v>
      </c>
      <c r="I366" s="125">
        <v>5</v>
      </c>
      <c r="J366" s="125">
        <v>0</v>
      </c>
      <c r="K366" s="125">
        <v>0</v>
      </c>
      <c r="L366" s="125">
        <v>8</v>
      </c>
      <c r="M366" s="125">
        <v>5</v>
      </c>
      <c r="N366" s="125">
        <v>0.89500000000000002</v>
      </c>
      <c r="O366" s="125">
        <v>26325</v>
      </c>
      <c r="P366" s="125">
        <v>97346</v>
      </c>
      <c r="Q366" s="125">
        <v>23558.85</v>
      </c>
      <c r="R366" s="125">
        <v>520665</v>
      </c>
      <c r="S366" s="126">
        <v>106.68054794520548</v>
      </c>
    </row>
    <row r="367" spans="1:19" x14ac:dyDescent="0.25">
      <c r="A367" s="123">
        <v>6</v>
      </c>
      <c r="B367" s="125" t="s">
        <v>1374</v>
      </c>
      <c r="C367" s="127">
        <v>10817</v>
      </c>
      <c r="D367" s="125" t="s">
        <v>2352</v>
      </c>
      <c r="E367" s="125" t="s">
        <v>953</v>
      </c>
      <c r="F367" s="125" t="s">
        <v>961</v>
      </c>
      <c r="G367" s="125">
        <v>132</v>
      </c>
      <c r="H367" s="125">
        <v>6</v>
      </c>
      <c r="I367" s="125">
        <v>0</v>
      </c>
      <c r="J367" s="125">
        <v>0</v>
      </c>
      <c r="K367" s="125">
        <v>0</v>
      </c>
      <c r="L367" s="125">
        <v>6</v>
      </c>
      <c r="M367" s="125">
        <v>3</v>
      </c>
      <c r="N367" s="125">
        <v>0.78059999999999996</v>
      </c>
      <c r="O367" s="125">
        <v>12003</v>
      </c>
      <c r="P367" s="125">
        <v>37307</v>
      </c>
      <c r="Q367" s="125">
        <v>9369.5418000000009</v>
      </c>
      <c r="R367" s="125">
        <v>303304</v>
      </c>
      <c r="S367" s="126">
        <v>77.432544624325445</v>
      </c>
    </row>
    <row r="368" spans="1:19" x14ac:dyDescent="0.25">
      <c r="A368" s="123">
        <v>6</v>
      </c>
      <c r="B368" s="125" t="s">
        <v>1374</v>
      </c>
      <c r="C368" s="127">
        <v>10822</v>
      </c>
      <c r="D368" s="125" t="s">
        <v>2357</v>
      </c>
      <c r="E368" s="125" t="s">
        <v>953</v>
      </c>
      <c r="F368" s="125" t="s">
        <v>961</v>
      </c>
      <c r="G368" s="125">
        <v>137</v>
      </c>
      <c r="H368" s="125">
        <v>0</v>
      </c>
      <c r="I368" s="125">
        <v>6</v>
      </c>
      <c r="J368" s="125">
        <v>0</v>
      </c>
      <c r="K368" s="125">
        <v>0</v>
      </c>
      <c r="L368" s="125">
        <v>6</v>
      </c>
      <c r="M368" s="125">
        <v>4</v>
      </c>
      <c r="N368" s="125">
        <v>0.93759999999999999</v>
      </c>
      <c r="O368" s="125">
        <v>13341</v>
      </c>
      <c r="P368" s="125">
        <v>58182</v>
      </c>
      <c r="Q368" s="125">
        <v>12508.5216</v>
      </c>
      <c r="R368" s="125">
        <v>382725</v>
      </c>
      <c r="S368" s="126">
        <v>116.35236476352365</v>
      </c>
    </row>
    <row r="369" spans="1:19" x14ac:dyDescent="0.25">
      <c r="A369" s="123">
        <v>6</v>
      </c>
      <c r="B369" s="125" t="s">
        <v>1374</v>
      </c>
      <c r="C369" s="127">
        <v>10823</v>
      </c>
      <c r="D369" s="125" t="s">
        <v>2358</v>
      </c>
      <c r="E369" s="125" t="s">
        <v>953</v>
      </c>
      <c r="F369" s="125" t="s">
        <v>961</v>
      </c>
      <c r="G369" s="125">
        <v>113</v>
      </c>
      <c r="H369" s="125">
        <v>0</v>
      </c>
      <c r="I369" s="125">
        <v>4</v>
      </c>
      <c r="J369" s="125">
        <v>0</v>
      </c>
      <c r="K369" s="125">
        <v>0</v>
      </c>
      <c r="L369" s="125">
        <v>4</v>
      </c>
      <c r="M369" s="125">
        <v>3</v>
      </c>
      <c r="N369" s="125">
        <v>0.87890000000000001</v>
      </c>
      <c r="O369" s="125">
        <v>10505</v>
      </c>
      <c r="P369" s="125">
        <v>41138</v>
      </c>
      <c r="Q369" s="125">
        <v>9233.24</v>
      </c>
      <c r="R369" s="125">
        <v>278038</v>
      </c>
      <c r="S369" s="126">
        <v>99.740574615104862</v>
      </c>
    </row>
    <row r="370" spans="1:19" x14ac:dyDescent="0.25">
      <c r="A370" s="123">
        <v>6</v>
      </c>
      <c r="B370" s="125" t="s">
        <v>1374</v>
      </c>
      <c r="C370" s="127">
        <v>10821</v>
      </c>
      <c r="D370" s="125" t="s">
        <v>2356</v>
      </c>
      <c r="E370" s="125" t="s">
        <v>953</v>
      </c>
      <c r="F370" s="125" t="s">
        <v>954</v>
      </c>
      <c r="G370" s="125">
        <v>67</v>
      </c>
      <c r="H370" s="125">
        <v>0</v>
      </c>
      <c r="I370" s="125">
        <v>0</v>
      </c>
      <c r="J370" s="125">
        <v>0</v>
      </c>
      <c r="K370" s="125">
        <v>0</v>
      </c>
      <c r="L370" s="125">
        <v>0</v>
      </c>
      <c r="M370" s="125">
        <v>2</v>
      </c>
      <c r="N370" s="125">
        <v>0.75049999999999994</v>
      </c>
      <c r="O370" s="125">
        <v>7051</v>
      </c>
      <c r="P370" s="125">
        <v>22530</v>
      </c>
      <c r="Q370" s="125">
        <v>5291.48</v>
      </c>
      <c r="R370" s="125">
        <v>270165</v>
      </c>
      <c r="S370" s="126">
        <v>92.128399100388464</v>
      </c>
    </row>
    <row r="371" spans="1:19" x14ac:dyDescent="0.25">
      <c r="A371" s="123">
        <v>6</v>
      </c>
      <c r="B371" s="125" t="s">
        <v>1374</v>
      </c>
      <c r="C371" s="127">
        <v>10825</v>
      </c>
      <c r="D371" s="125" t="s">
        <v>2360</v>
      </c>
      <c r="E371" s="125" t="s">
        <v>953</v>
      </c>
      <c r="F371" s="125" t="s">
        <v>954</v>
      </c>
      <c r="G371" s="125">
        <v>40</v>
      </c>
      <c r="H371" s="125">
        <v>0</v>
      </c>
      <c r="I371" s="125">
        <v>0</v>
      </c>
      <c r="J371" s="125">
        <v>0</v>
      </c>
      <c r="K371" s="125">
        <v>0</v>
      </c>
      <c r="L371" s="125">
        <v>0</v>
      </c>
      <c r="M371" s="125">
        <v>1</v>
      </c>
      <c r="N371" s="125">
        <v>0.67400000000000004</v>
      </c>
      <c r="O371" s="125">
        <v>3429</v>
      </c>
      <c r="P371" s="125">
        <v>12509</v>
      </c>
      <c r="Q371" s="125">
        <v>2311.1460000000002</v>
      </c>
      <c r="R371" s="125">
        <v>152997</v>
      </c>
      <c r="S371" s="126">
        <v>85.678082191780817</v>
      </c>
    </row>
    <row r="372" spans="1:19" x14ac:dyDescent="0.25">
      <c r="A372" s="123">
        <v>6</v>
      </c>
      <c r="B372" s="125" t="s">
        <v>1374</v>
      </c>
      <c r="C372" s="127">
        <v>10824</v>
      </c>
      <c r="D372" s="125" t="s">
        <v>2359</v>
      </c>
      <c r="E372" s="125" t="s">
        <v>953</v>
      </c>
      <c r="F372" s="125" t="s">
        <v>958</v>
      </c>
      <c r="G372" s="125">
        <v>30</v>
      </c>
      <c r="H372" s="125">
        <v>0</v>
      </c>
      <c r="I372" s="125">
        <v>0</v>
      </c>
      <c r="J372" s="125">
        <v>0</v>
      </c>
      <c r="K372" s="125">
        <v>0</v>
      </c>
      <c r="L372" s="125">
        <v>0</v>
      </c>
      <c r="M372" s="125">
        <v>0</v>
      </c>
      <c r="N372" s="125">
        <v>0.60209999999999997</v>
      </c>
      <c r="O372" s="125">
        <v>339</v>
      </c>
      <c r="P372" s="125">
        <v>1276</v>
      </c>
      <c r="Q372" s="125">
        <v>204.11189999999999</v>
      </c>
      <c r="R372" s="125">
        <v>35718</v>
      </c>
      <c r="S372" s="126">
        <v>11.65296803652968</v>
      </c>
    </row>
    <row r="373" spans="1:19" x14ac:dyDescent="0.25">
      <c r="A373" s="123">
        <v>6</v>
      </c>
      <c r="B373" s="125" t="s">
        <v>1374</v>
      </c>
      <c r="C373" s="127">
        <v>10826</v>
      </c>
      <c r="D373" s="125" t="s">
        <v>2361</v>
      </c>
      <c r="E373" s="125" t="s">
        <v>953</v>
      </c>
      <c r="F373" s="125" t="s">
        <v>958</v>
      </c>
      <c r="G373" s="125">
        <v>60</v>
      </c>
      <c r="H373" s="125">
        <v>0</v>
      </c>
      <c r="I373" s="125">
        <v>0</v>
      </c>
      <c r="J373" s="125">
        <v>0</v>
      </c>
      <c r="K373" s="125">
        <v>0</v>
      </c>
      <c r="L373" s="125">
        <v>0</v>
      </c>
      <c r="M373" s="125">
        <v>1</v>
      </c>
      <c r="N373" s="125">
        <v>0.62239999999999995</v>
      </c>
      <c r="O373" s="125">
        <v>4523</v>
      </c>
      <c r="P373" s="125">
        <v>15947</v>
      </c>
      <c r="Q373" s="125">
        <v>2815.1152000000002</v>
      </c>
      <c r="R373" s="125">
        <v>126644</v>
      </c>
      <c r="S373" s="126">
        <v>72.817351598173516</v>
      </c>
    </row>
    <row r="374" spans="1:19" x14ac:dyDescent="0.25">
      <c r="A374" s="123">
        <v>6</v>
      </c>
      <c r="B374" s="125" t="s">
        <v>1374</v>
      </c>
      <c r="C374" s="127">
        <v>10820</v>
      </c>
      <c r="D374" s="125" t="s">
        <v>2355</v>
      </c>
      <c r="E374" s="125" t="s">
        <v>953</v>
      </c>
      <c r="F374" s="125" t="s">
        <v>958</v>
      </c>
      <c r="G374" s="125">
        <v>23</v>
      </c>
      <c r="H374" s="125">
        <v>0</v>
      </c>
      <c r="I374" s="125">
        <v>0</v>
      </c>
      <c r="J374" s="125">
        <v>0</v>
      </c>
      <c r="K374" s="125">
        <v>0</v>
      </c>
      <c r="L374" s="125">
        <v>0</v>
      </c>
      <c r="M374" s="125">
        <v>1</v>
      </c>
      <c r="N374" s="125">
        <v>0.72330000000000005</v>
      </c>
      <c r="O374" s="125">
        <v>1360</v>
      </c>
      <c r="P374" s="125">
        <v>5762</v>
      </c>
      <c r="Q374" s="125">
        <v>983.69</v>
      </c>
      <c r="R374" s="125">
        <v>77506</v>
      </c>
      <c r="S374" s="126">
        <v>68.636092912447879</v>
      </c>
    </row>
    <row r="375" spans="1:19" x14ac:dyDescent="0.25">
      <c r="A375" s="123">
        <v>6</v>
      </c>
      <c r="B375" s="125" t="s">
        <v>1374</v>
      </c>
      <c r="C375" s="127">
        <v>10818</v>
      </c>
      <c r="D375" s="125" t="s">
        <v>2353</v>
      </c>
      <c r="E375" s="125" t="s">
        <v>953</v>
      </c>
      <c r="F375" s="125" t="s">
        <v>958</v>
      </c>
      <c r="G375" s="125">
        <v>30</v>
      </c>
      <c r="H375" s="125">
        <v>0</v>
      </c>
      <c r="I375" s="125">
        <v>0</v>
      </c>
      <c r="J375" s="125">
        <v>0</v>
      </c>
      <c r="K375" s="125">
        <v>0</v>
      </c>
      <c r="L375" s="125">
        <v>0</v>
      </c>
      <c r="M375" s="125">
        <v>1</v>
      </c>
      <c r="N375" s="125">
        <v>0.53339999999999999</v>
      </c>
      <c r="O375" s="125">
        <v>1988</v>
      </c>
      <c r="P375" s="125">
        <v>6299</v>
      </c>
      <c r="Q375" s="125">
        <v>1060.3992000000001</v>
      </c>
      <c r="R375" s="125">
        <v>86443</v>
      </c>
      <c r="S375" s="126">
        <v>57.525114155251138</v>
      </c>
    </row>
    <row r="376" spans="1:19" x14ac:dyDescent="0.25">
      <c r="A376" s="123">
        <v>6</v>
      </c>
      <c r="B376" s="125" t="s">
        <v>1374</v>
      </c>
      <c r="C376" s="127">
        <v>28006</v>
      </c>
      <c r="D376" s="125" t="s">
        <v>2362</v>
      </c>
      <c r="E376" s="125" t="s">
        <v>953</v>
      </c>
      <c r="F376" s="125" t="s">
        <v>980</v>
      </c>
      <c r="G376" s="125">
        <v>30</v>
      </c>
      <c r="H376" s="125">
        <v>0</v>
      </c>
      <c r="I376" s="125">
        <v>0</v>
      </c>
      <c r="J376" s="125">
        <v>0</v>
      </c>
      <c r="K376" s="125">
        <v>0</v>
      </c>
      <c r="L376" s="125">
        <v>0</v>
      </c>
      <c r="M376" s="125">
        <v>0</v>
      </c>
      <c r="N376" s="125">
        <v>0.81640000000000001</v>
      </c>
      <c r="O376" s="125">
        <v>1518</v>
      </c>
      <c r="P376" s="125">
        <v>5042</v>
      </c>
      <c r="Q376" s="125">
        <v>1119</v>
      </c>
      <c r="R376" s="125">
        <v>89202</v>
      </c>
      <c r="S376" s="126">
        <v>46.045662100456624</v>
      </c>
    </row>
    <row r="377" spans="1:19" x14ac:dyDescent="0.25">
      <c r="A377" s="123">
        <v>6</v>
      </c>
      <c r="B377" s="125" t="s">
        <v>1387</v>
      </c>
      <c r="C377" s="127">
        <v>10696</v>
      </c>
      <c r="D377" s="125" t="s">
        <v>2363</v>
      </c>
      <c r="E377" s="125" t="s">
        <v>986</v>
      </c>
      <c r="F377" s="125" t="s">
        <v>1013</v>
      </c>
      <c r="G377" s="125">
        <v>356</v>
      </c>
      <c r="H377" s="125">
        <v>10</v>
      </c>
      <c r="I377" s="125">
        <v>6</v>
      </c>
      <c r="J377" s="125">
        <v>0</v>
      </c>
      <c r="K377" s="125">
        <v>4</v>
      </c>
      <c r="L377" s="125">
        <v>20</v>
      </c>
      <c r="M377" s="125">
        <v>8</v>
      </c>
      <c r="N377" s="125">
        <v>1.2176</v>
      </c>
      <c r="O377" s="125">
        <v>21284</v>
      </c>
      <c r="P377" s="125">
        <v>105873</v>
      </c>
      <c r="Q377" s="125">
        <v>25915.398399999998</v>
      </c>
      <c r="R377" s="125">
        <v>389983</v>
      </c>
      <c r="S377" s="126">
        <v>81.478374634446666</v>
      </c>
    </row>
    <row r="378" spans="1:19" x14ac:dyDescent="0.25">
      <c r="A378" s="123">
        <v>6</v>
      </c>
      <c r="B378" s="125" t="s">
        <v>1387</v>
      </c>
      <c r="C378" s="127">
        <v>13816</v>
      </c>
      <c r="D378" s="125" t="s">
        <v>2369</v>
      </c>
      <c r="E378" s="125" t="s">
        <v>953</v>
      </c>
      <c r="F378" s="125" t="s">
        <v>958</v>
      </c>
      <c r="G378" s="125">
        <v>26</v>
      </c>
      <c r="H378" s="125">
        <v>0</v>
      </c>
      <c r="I378" s="125">
        <v>0</v>
      </c>
      <c r="J378" s="125">
        <v>0</v>
      </c>
      <c r="K378" s="125">
        <v>0</v>
      </c>
      <c r="L378" s="125">
        <v>0</v>
      </c>
      <c r="M378" s="125">
        <v>0</v>
      </c>
      <c r="N378" s="125">
        <v>0.48070000000000002</v>
      </c>
      <c r="O378" s="125">
        <v>1219</v>
      </c>
      <c r="P378" s="125">
        <v>2777</v>
      </c>
      <c r="Q378" s="125">
        <v>585.97180000000003</v>
      </c>
      <c r="R378" s="125">
        <v>35538</v>
      </c>
      <c r="S378" s="126">
        <v>29.262381454162277</v>
      </c>
    </row>
    <row r="379" spans="1:19" x14ac:dyDescent="0.25">
      <c r="A379" s="123">
        <v>6</v>
      </c>
      <c r="B379" s="125" t="s">
        <v>1387</v>
      </c>
      <c r="C379" s="127">
        <v>10846</v>
      </c>
      <c r="D379" s="125" t="s">
        <v>2365</v>
      </c>
      <c r="E379" s="125" t="s">
        <v>953</v>
      </c>
      <c r="F379" s="125" t="s">
        <v>958</v>
      </c>
      <c r="G379" s="125">
        <v>32</v>
      </c>
      <c r="H379" s="125">
        <v>0</v>
      </c>
      <c r="I379" s="125">
        <v>0</v>
      </c>
      <c r="J379" s="125">
        <v>0</v>
      </c>
      <c r="K379" s="125">
        <v>0</v>
      </c>
      <c r="L379" s="125">
        <v>0</v>
      </c>
      <c r="M379" s="125">
        <v>0</v>
      </c>
      <c r="N379" s="125">
        <v>0.5595</v>
      </c>
      <c r="O379" s="125">
        <v>1587</v>
      </c>
      <c r="P379" s="125">
        <v>4398</v>
      </c>
      <c r="Q379" s="125">
        <v>887.92650000000003</v>
      </c>
      <c r="R379" s="125">
        <v>76463</v>
      </c>
      <c r="S379" s="126">
        <v>37.654109589041099</v>
      </c>
    </row>
    <row r="380" spans="1:19" x14ac:dyDescent="0.25">
      <c r="A380" s="123">
        <v>6</v>
      </c>
      <c r="B380" s="125" t="s">
        <v>1387</v>
      </c>
      <c r="C380" s="127">
        <v>10845</v>
      </c>
      <c r="D380" s="125" t="s">
        <v>2364</v>
      </c>
      <c r="E380" s="125" t="s">
        <v>953</v>
      </c>
      <c r="F380" s="125" t="s">
        <v>958</v>
      </c>
      <c r="G380" s="125">
        <v>37</v>
      </c>
      <c r="H380" s="125">
        <v>0</v>
      </c>
      <c r="I380" s="125">
        <v>0</v>
      </c>
      <c r="J380" s="125">
        <v>0</v>
      </c>
      <c r="K380" s="125">
        <v>0</v>
      </c>
      <c r="L380" s="125">
        <v>0</v>
      </c>
      <c r="M380" s="125">
        <v>1</v>
      </c>
      <c r="N380" s="125">
        <v>0.60019999999999996</v>
      </c>
      <c r="O380" s="125">
        <v>1724</v>
      </c>
      <c r="P380" s="125">
        <v>5248</v>
      </c>
      <c r="Q380" s="125">
        <v>1034.7447999999999</v>
      </c>
      <c r="R380" s="125">
        <v>107728</v>
      </c>
      <c r="S380" s="126">
        <v>38.859681599407629</v>
      </c>
    </row>
    <row r="381" spans="1:19" x14ac:dyDescent="0.25">
      <c r="A381" s="123">
        <v>6</v>
      </c>
      <c r="B381" s="125" t="s">
        <v>1387</v>
      </c>
      <c r="C381" s="127">
        <v>10847</v>
      </c>
      <c r="D381" s="125" t="s">
        <v>2366</v>
      </c>
      <c r="E381" s="125" t="s">
        <v>953</v>
      </c>
      <c r="F381" s="125" t="s">
        <v>958</v>
      </c>
      <c r="G381" s="125">
        <v>36</v>
      </c>
      <c r="H381" s="125">
        <v>0</v>
      </c>
      <c r="I381" s="125">
        <v>0</v>
      </c>
      <c r="J381" s="125">
        <v>0</v>
      </c>
      <c r="K381" s="125">
        <v>0</v>
      </c>
      <c r="L381" s="125">
        <v>0</v>
      </c>
      <c r="M381" s="125">
        <v>0</v>
      </c>
      <c r="N381" s="125">
        <v>0.5998</v>
      </c>
      <c r="O381" s="125">
        <v>2206</v>
      </c>
      <c r="P381" s="125">
        <v>5958</v>
      </c>
      <c r="Q381" s="125">
        <v>1323.1587999999999</v>
      </c>
      <c r="R381" s="125">
        <v>91211</v>
      </c>
      <c r="S381" s="126">
        <v>45.342465753424655</v>
      </c>
    </row>
    <row r="382" spans="1:19" x14ac:dyDescent="0.25">
      <c r="A382" s="123">
        <v>6</v>
      </c>
      <c r="B382" s="125" t="s">
        <v>1387</v>
      </c>
      <c r="C382" s="127">
        <v>10848</v>
      </c>
      <c r="D382" s="125" t="s">
        <v>2367</v>
      </c>
      <c r="E382" s="125" t="s">
        <v>953</v>
      </c>
      <c r="F382" s="125" t="s">
        <v>958</v>
      </c>
      <c r="G382" s="125">
        <v>30</v>
      </c>
      <c r="H382" s="125">
        <v>0</v>
      </c>
      <c r="I382" s="125">
        <v>0</v>
      </c>
      <c r="J382" s="125">
        <v>0</v>
      </c>
      <c r="K382" s="125">
        <v>0</v>
      </c>
      <c r="L382" s="125">
        <v>0</v>
      </c>
      <c r="M382" s="125">
        <v>0</v>
      </c>
      <c r="N382" s="125">
        <v>0.71560000000000001</v>
      </c>
      <c r="O382" s="125">
        <v>1180</v>
      </c>
      <c r="P382" s="125">
        <v>4309</v>
      </c>
      <c r="Q382" s="125">
        <v>844.40800000000002</v>
      </c>
      <c r="R382" s="125">
        <v>87618</v>
      </c>
      <c r="S382" s="126">
        <v>39.351598173515981</v>
      </c>
    </row>
    <row r="383" spans="1:19" x14ac:dyDescent="0.25">
      <c r="A383" s="123">
        <v>6</v>
      </c>
      <c r="B383" s="125" t="s">
        <v>1387</v>
      </c>
      <c r="C383" s="127">
        <v>10849</v>
      </c>
      <c r="D383" s="125" t="s">
        <v>2368</v>
      </c>
      <c r="E383" s="125" t="s">
        <v>953</v>
      </c>
      <c r="F383" s="125" t="s">
        <v>980</v>
      </c>
      <c r="G383" s="125">
        <v>8</v>
      </c>
      <c r="H383" s="125">
        <v>0</v>
      </c>
      <c r="I383" s="125">
        <v>0</v>
      </c>
      <c r="J383" s="125">
        <v>0</v>
      </c>
      <c r="K383" s="125">
        <v>0</v>
      </c>
      <c r="L383" s="125">
        <v>0</v>
      </c>
      <c r="M383" s="125">
        <v>0</v>
      </c>
      <c r="N383" s="125">
        <v>0.49809999999999999</v>
      </c>
      <c r="O383" s="125">
        <v>200</v>
      </c>
      <c r="P383" s="125">
        <v>497</v>
      </c>
      <c r="Q383" s="125">
        <v>99.62</v>
      </c>
      <c r="R383" s="125">
        <v>18990</v>
      </c>
      <c r="S383" s="126">
        <v>17.020547945205479</v>
      </c>
    </row>
    <row r="384" spans="1:19" ht="42" x14ac:dyDescent="0.25">
      <c r="A384" s="123">
        <v>6</v>
      </c>
      <c r="B384" s="125" t="s">
        <v>1395</v>
      </c>
      <c r="C384" s="127">
        <v>10665</v>
      </c>
      <c r="D384" s="125" t="s">
        <v>2370</v>
      </c>
      <c r="E384" s="125" t="s">
        <v>949</v>
      </c>
      <c r="F384" s="125" t="s">
        <v>950</v>
      </c>
      <c r="G384" s="125">
        <v>482</v>
      </c>
      <c r="H384" s="125">
        <v>32</v>
      </c>
      <c r="I384" s="125">
        <v>12</v>
      </c>
      <c r="J384" s="125">
        <v>0</v>
      </c>
      <c r="K384" s="125">
        <v>0</v>
      </c>
      <c r="L384" s="125">
        <v>44</v>
      </c>
      <c r="M384" s="125">
        <v>8</v>
      </c>
      <c r="N384" s="125">
        <v>1.2312000000000001</v>
      </c>
      <c r="O384" s="125">
        <v>32551</v>
      </c>
      <c r="P384" s="125">
        <v>148031</v>
      </c>
      <c r="Q384" s="125">
        <v>40027.910000000003</v>
      </c>
      <c r="R384" s="125">
        <v>461810</v>
      </c>
      <c r="S384" s="126">
        <v>84.141988290797471</v>
      </c>
    </row>
    <row r="385" spans="1:19" x14ac:dyDescent="0.25">
      <c r="A385" s="123">
        <v>6</v>
      </c>
      <c r="B385" s="125" t="s">
        <v>1395</v>
      </c>
      <c r="C385" s="127">
        <v>10857</v>
      </c>
      <c r="D385" s="125" t="s">
        <v>2371</v>
      </c>
      <c r="E385" s="125" t="s">
        <v>986</v>
      </c>
      <c r="F385" s="125" t="s">
        <v>987</v>
      </c>
      <c r="G385" s="125">
        <v>248</v>
      </c>
      <c r="H385" s="125">
        <v>4</v>
      </c>
      <c r="I385" s="125">
        <v>2</v>
      </c>
      <c r="J385" s="125">
        <v>0</v>
      </c>
      <c r="K385" s="125">
        <v>0</v>
      </c>
      <c r="L385" s="125">
        <v>6</v>
      </c>
      <c r="M385" s="125">
        <v>4</v>
      </c>
      <c r="N385" s="125">
        <v>0.96450000000000002</v>
      </c>
      <c r="O385" s="125">
        <v>15558</v>
      </c>
      <c r="P385" s="125">
        <v>65445</v>
      </c>
      <c r="Q385" s="125">
        <v>15005.691000000001</v>
      </c>
      <c r="R385" s="125">
        <v>296390</v>
      </c>
      <c r="S385" s="126">
        <v>72.298939460892626</v>
      </c>
    </row>
    <row r="386" spans="1:19" x14ac:dyDescent="0.25">
      <c r="A386" s="123">
        <v>6</v>
      </c>
      <c r="B386" s="125" t="s">
        <v>1395</v>
      </c>
      <c r="C386" s="127">
        <v>10858</v>
      </c>
      <c r="D386" s="125" t="s">
        <v>2372</v>
      </c>
      <c r="E386" s="125" t="s">
        <v>953</v>
      </c>
      <c r="F386" s="125" t="s">
        <v>958</v>
      </c>
      <c r="G386" s="125">
        <v>60</v>
      </c>
      <c r="H386" s="125">
        <v>0</v>
      </c>
      <c r="I386" s="125">
        <v>0</v>
      </c>
      <c r="J386" s="125">
        <v>0</v>
      </c>
      <c r="K386" s="125">
        <v>0</v>
      </c>
      <c r="L386" s="125">
        <v>0</v>
      </c>
      <c r="M386" s="125">
        <v>1</v>
      </c>
      <c r="N386" s="125">
        <v>0.61119999999999997</v>
      </c>
      <c r="O386" s="125">
        <v>3621</v>
      </c>
      <c r="P386" s="125">
        <v>10296</v>
      </c>
      <c r="Q386" s="125">
        <v>2213.1552000000001</v>
      </c>
      <c r="R386" s="125">
        <v>111819</v>
      </c>
      <c r="S386" s="126">
        <v>47.013698630136986</v>
      </c>
    </row>
    <row r="387" spans="1:19" x14ac:dyDescent="0.25">
      <c r="A387" s="123">
        <v>6</v>
      </c>
      <c r="B387" s="125" t="s">
        <v>1395</v>
      </c>
      <c r="C387" s="127">
        <v>10859</v>
      </c>
      <c r="D387" s="125" t="s">
        <v>2373</v>
      </c>
      <c r="E387" s="125" t="s">
        <v>953</v>
      </c>
      <c r="F387" s="125" t="s">
        <v>958</v>
      </c>
      <c r="G387" s="125">
        <v>33</v>
      </c>
      <c r="H387" s="125">
        <v>0</v>
      </c>
      <c r="I387" s="125">
        <v>0</v>
      </c>
      <c r="J387" s="125">
        <v>0</v>
      </c>
      <c r="K387" s="125">
        <v>0</v>
      </c>
      <c r="L387" s="125">
        <v>0</v>
      </c>
      <c r="M387" s="125">
        <v>1</v>
      </c>
      <c r="N387" s="125">
        <v>0.55549999999999999</v>
      </c>
      <c r="O387" s="125">
        <v>1550</v>
      </c>
      <c r="P387" s="125">
        <v>4832</v>
      </c>
      <c r="Q387" s="125">
        <v>861.02499999999998</v>
      </c>
      <c r="R387" s="125">
        <v>72609</v>
      </c>
      <c r="S387" s="126">
        <v>40.11623080116231</v>
      </c>
    </row>
    <row r="388" spans="1:19" x14ac:dyDescent="0.25">
      <c r="A388" s="123">
        <v>6</v>
      </c>
      <c r="B388" s="125" t="s">
        <v>1395</v>
      </c>
      <c r="C388" s="127">
        <v>10860</v>
      </c>
      <c r="D388" s="125" t="s">
        <v>2374</v>
      </c>
      <c r="E388" s="125" t="s">
        <v>953</v>
      </c>
      <c r="F388" s="125" t="s">
        <v>958</v>
      </c>
      <c r="G388" s="125">
        <v>34</v>
      </c>
      <c r="H388" s="125">
        <v>0</v>
      </c>
      <c r="I388" s="125">
        <v>0</v>
      </c>
      <c r="J388" s="125">
        <v>0</v>
      </c>
      <c r="K388" s="125">
        <v>0</v>
      </c>
      <c r="L388" s="125">
        <v>0</v>
      </c>
      <c r="M388" s="125">
        <v>1</v>
      </c>
      <c r="N388" s="125">
        <v>0.56869999999999998</v>
      </c>
      <c r="O388" s="125">
        <v>2041</v>
      </c>
      <c r="P388" s="125">
        <v>6435</v>
      </c>
      <c r="Q388" s="125">
        <v>1160.7166999999999</v>
      </c>
      <c r="R388" s="125">
        <v>102121</v>
      </c>
      <c r="S388" s="126">
        <v>51.853344077356972</v>
      </c>
    </row>
    <row r="389" spans="1:19" x14ac:dyDescent="0.25">
      <c r="A389" s="123">
        <v>6</v>
      </c>
      <c r="B389" s="125" t="s">
        <v>1395</v>
      </c>
      <c r="C389" s="127">
        <v>10861</v>
      </c>
      <c r="D389" s="125" t="s">
        <v>2375</v>
      </c>
      <c r="E389" s="125" t="s">
        <v>953</v>
      </c>
      <c r="F389" s="125" t="s">
        <v>958</v>
      </c>
      <c r="G389" s="125">
        <v>60</v>
      </c>
      <c r="H389" s="125">
        <v>0</v>
      </c>
      <c r="I389" s="125">
        <v>0</v>
      </c>
      <c r="J389" s="125">
        <v>0</v>
      </c>
      <c r="K389" s="125">
        <v>0</v>
      </c>
      <c r="L389" s="125">
        <v>0</v>
      </c>
      <c r="M389" s="125">
        <v>1</v>
      </c>
      <c r="N389" s="125">
        <v>0.49370000000000003</v>
      </c>
      <c r="O389" s="125">
        <v>2837</v>
      </c>
      <c r="P389" s="125">
        <v>7596</v>
      </c>
      <c r="Q389" s="125">
        <v>1400.6269</v>
      </c>
      <c r="R389" s="125">
        <v>206157</v>
      </c>
      <c r="S389" s="126">
        <v>34.684931506849317</v>
      </c>
    </row>
    <row r="390" spans="1:19" x14ac:dyDescent="0.25">
      <c r="A390" s="123">
        <v>6</v>
      </c>
      <c r="B390" s="125" t="s">
        <v>1395</v>
      </c>
      <c r="C390" s="127">
        <v>10862</v>
      </c>
      <c r="D390" s="125" t="s">
        <v>2376</v>
      </c>
      <c r="E390" s="125" t="s">
        <v>953</v>
      </c>
      <c r="F390" s="125" t="s">
        <v>958</v>
      </c>
      <c r="G390" s="125">
        <v>30</v>
      </c>
      <c r="H390" s="125">
        <v>0</v>
      </c>
      <c r="I390" s="125">
        <v>0</v>
      </c>
      <c r="J390" s="125">
        <v>0</v>
      </c>
      <c r="K390" s="125">
        <v>0</v>
      </c>
      <c r="L390" s="125">
        <v>0</v>
      </c>
      <c r="M390" s="125">
        <v>1</v>
      </c>
      <c r="N390" s="125">
        <v>0.60770000000000002</v>
      </c>
      <c r="O390" s="125">
        <v>1230</v>
      </c>
      <c r="P390" s="125">
        <v>3804</v>
      </c>
      <c r="Q390" s="125">
        <v>747.53</v>
      </c>
      <c r="R390" s="125">
        <v>75132</v>
      </c>
      <c r="S390" s="126">
        <v>34.739726027397261</v>
      </c>
    </row>
    <row r="391" spans="1:19" x14ac:dyDescent="0.25">
      <c r="A391" s="123">
        <v>6</v>
      </c>
      <c r="B391" s="125" t="s">
        <v>1403</v>
      </c>
      <c r="C391" s="127">
        <v>10663</v>
      </c>
      <c r="D391" s="125" t="s">
        <v>2377</v>
      </c>
      <c r="E391" s="125" t="s">
        <v>949</v>
      </c>
      <c r="F391" s="125" t="s">
        <v>950</v>
      </c>
      <c r="G391" s="125">
        <v>542</v>
      </c>
      <c r="H391" s="125">
        <v>20</v>
      </c>
      <c r="I391" s="125">
        <v>9</v>
      </c>
      <c r="J391" s="125">
        <v>0</v>
      </c>
      <c r="K391" s="125">
        <v>0</v>
      </c>
      <c r="L391" s="125">
        <v>29</v>
      </c>
      <c r="M391" s="125">
        <v>9</v>
      </c>
      <c r="N391" s="125">
        <v>1.448</v>
      </c>
      <c r="O391" s="125">
        <v>41910</v>
      </c>
      <c r="P391" s="125">
        <v>225597</v>
      </c>
      <c r="Q391" s="125">
        <v>60686.879999999997</v>
      </c>
      <c r="R391" s="125">
        <v>522300</v>
      </c>
      <c r="S391" s="126">
        <v>114.03578830308851</v>
      </c>
    </row>
    <row r="392" spans="1:19" x14ac:dyDescent="0.25">
      <c r="A392" s="123">
        <v>6</v>
      </c>
      <c r="B392" s="125" t="s">
        <v>1403</v>
      </c>
      <c r="C392" s="127">
        <v>10829</v>
      </c>
      <c r="D392" s="125" t="s">
        <v>2380</v>
      </c>
      <c r="E392" s="125" t="s">
        <v>986</v>
      </c>
      <c r="F392" s="125" t="s">
        <v>987</v>
      </c>
      <c r="G392" s="125">
        <v>212</v>
      </c>
      <c r="H392" s="125">
        <v>9</v>
      </c>
      <c r="I392" s="125">
        <v>2</v>
      </c>
      <c r="J392" s="125">
        <v>0</v>
      </c>
      <c r="K392" s="125">
        <v>0</v>
      </c>
      <c r="L392" s="125">
        <v>11</v>
      </c>
      <c r="M392" s="125">
        <v>3</v>
      </c>
      <c r="N392" s="125">
        <v>0.93220000000000003</v>
      </c>
      <c r="O392" s="125">
        <v>14661</v>
      </c>
      <c r="P392" s="125">
        <v>54074</v>
      </c>
      <c r="Q392" s="125">
        <v>13666.98</v>
      </c>
      <c r="R392" s="125">
        <v>249376</v>
      </c>
      <c r="S392" s="126">
        <v>69.881106228999741</v>
      </c>
    </row>
    <row r="393" spans="1:19" ht="105" x14ac:dyDescent="0.25">
      <c r="A393" s="123">
        <v>6</v>
      </c>
      <c r="B393" s="125" t="s">
        <v>1403</v>
      </c>
      <c r="C393" s="127">
        <v>10827</v>
      </c>
      <c r="D393" s="125" t="s">
        <v>2378</v>
      </c>
      <c r="E393" s="125" t="s">
        <v>986</v>
      </c>
      <c r="F393" s="125" t="s">
        <v>987</v>
      </c>
      <c r="G393" s="125">
        <v>162</v>
      </c>
      <c r="H393" s="125">
        <v>0</v>
      </c>
      <c r="I393" s="125">
        <v>0</v>
      </c>
      <c r="J393" s="125">
        <v>0</v>
      </c>
      <c r="K393" s="125">
        <v>0</v>
      </c>
      <c r="L393" s="125">
        <v>0</v>
      </c>
      <c r="M393" s="125">
        <v>4</v>
      </c>
      <c r="N393" s="125">
        <v>0.64400000000000002</v>
      </c>
      <c r="O393" s="125">
        <v>9599</v>
      </c>
      <c r="P393" s="125">
        <v>31700</v>
      </c>
      <c r="Q393" s="125">
        <v>6074.76</v>
      </c>
      <c r="R393" s="125">
        <v>214078</v>
      </c>
      <c r="S393" s="126">
        <v>53.610688313884658</v>
      </c>
    </row>
    <row r="394" spans="1:19" x14ac:dyDescent="0.25">
      <c r="A394" s="123">
        <v>6</v>
      </c>
      <c r="B394" s="125" t="s">
        <v>1403</v>
      </c>
      <c r="C394" s="127">
        <v>10828</v>
      </c>
      <c r="D394" s="125" t="s">
        <v>2379</v>
      </c>
      <c r="E394" s="125" t="s">
        <v>953</v>
      </c>
      <c r="F394" s="125" t="s">
        <v>954</v>
      </c>
      <c r="G394" s="125">
        <v>70</v>
      </c>
      <c r="H394" s="125">
        <v>0</v>
      </c>
      <c r="I394" s="125">
        <v>5</v>
      </c>
      <c r="J394" s="125">
        <v>0</v>
      </c>
      <c r="K394" s="125">
        <v>0</v>
      </c>
      <c r="L394" s="125">
        <v>5</v>
      </c>
      <c r="M394" s="125">
        <v>2</v>
      </c>
      <c r="N394" s="125">
        <v>0.53329920977011502</v>
      </c>
      <c r="O394" s="125">
        <v>5568</v>
      </c>
      <c r="P394" s="125">
        <v>18250</v>
      </c>
      <c r="Q394" s="125">
        <v>2969.41</v>
      </c>
      <c r="R394" s="125">
        <v>154039</v>
      </c>
      <c r="S394" s="126">
        <v>71.428571428571431</v>
      </c>
    </row>
    <row r="395" spans="1:19" ht="63" x14ac:dyDescent="0.25">
      <c r="A395" s="123">
        <v>6</v>
      </c>
      <c r="B395" s="125" t="s">
        <v>1403</v>
      </c>
      <c r="C395" s="127">
        <v>22734</v>
      </c>
      <c r="D395" s="125" t="s">
        <v>2385</v>
      </c>
      <c r="E395" s="125" t="s">
        <v>953</v>
      </c>
      <c r="F395" s="125" t="s">
        <v>958</v>
      </c>
      <c r="G395" s="125">
        <v>30</v>
      </c>
      <c r="H395" s="125">
        <v>0</v>
      </c>
      <c r="I395" s="125">
        <v>0</v>
      </c>
      <c r="J395" s="125">
        <v>0</v>
      </c>
      <c r="K395" s="125">
        <v>0</v>
      </c>
      <c r="L395" s="125">
        <v>0</v>
      </c>
      <c r="M395" s="125">
        <v>0</v>
      </c>
      <c r="N395" s="125">
        <v>0.52500000000000002</v>
      </c>
      <c r="O395" s="125">
        <v>1362</v>
      </c>
      <c r="P395" s="125">
        <v>3536</v>
      </c>
      <c r="Q395" s="125">
        <v>715.02</v>
      </c>
      <c r="R395" s="125">
        <v>54816</v>
      </c>
      <c r="S395" s="126">
        <v>32.292237442922378</v>
      </c>
    </row>
    <row r="396" spans="1:19" x14ac:dyDescent="0.25">
      <c r="A396" s="123">
        <v>6</v>
      </c>
      <c r="B396" s="125" t="s">
        <v>1403</v>
      </c>
      <c r="C396" s="127">
        <v>23962</v>
      </c>
      <c r="D396" s="125" t="s">
        <v>2384</v>
      </c>
      <c r="E396" s="125" t="s">
        <v>953</v>
      </c>
      <c r="F396" s="125" t="s">
        <v>958</v>
      </c>
      <c r="G396" s="125">
        <v>30</v>
      </c>
      <c r="H396" s="125">
        <v>0</v>
      </c>
      <c r="I396" s="125">
        <v>0</v>
      </c>
      <c r="J396" s="125">
        <v>0</v>
      </c>
      <c r="K396" s="125">
        <v>0</v>
      </c>
      <c r="L396" s="125">
        <v>0</v>
      </c>
      <c r="M396" s="125">
        <v>0</v>
      </c>
      <c r="N396" s="125">
        <v>0.47</v>
      </c>
      <c r="O396" s="125">
        <v>1419</v>
      </c>
      <c r="P396" s="125">
        <v>3957</v>
      </c>
      <c r="Q396" s="125">
        <v>679.98</v>
      </c>
      <c r="R396" s="125">
        <v>92318</v>
      </c>
      <c r="S396" s="126">
        <v>36.136986301369866</v>
      </c>
    </row>
    <row r="397" spans="1:19" x14ac:dyDescent="0.25">
      <c r="A397" s="123">
        <v>6</v>
      </c>
      <c r="B397" s="125" t="s">
        <v>1403</v>
      </c>
      <c r="C397" s="127">
        <v>10831</v>
      </c>
      <c r="D397" s="125" t="s">
        <v>2382</v>
      </c>
      <c r="E397" s="125" t="s">
        <v>953</v>
      </c>
      <c r="F397" s="125" t="s">
        <v>958</v>
      </c>
      <c r="G397" s="125">
        <v>48</v>
      </c>
      <c r="H397" s="125">
        <v>0</v>
      </c>
      <c r="I397" s="125">
        <v>0</v>
      </c>
      <c r="J397" s="125">
        <v>0</v>
      </c>
      <c r="K397" s="125">
        <v>0</v>
      </c>
      <c r="L397" s="125">
        <v>0</v>
      </c>
      <c r="M397" s="125">
        <v>1</v>
      </c>
      <c r="N397" s="125">
        <v>0.57389999999999997</v>
      </c>
      <c r="O397" s="125">
        <v>4109</v>
      </c>
      <c r="P397" s="125">
        <v>10611</v>
      </c>
      <c r="Q397" s="125">
        <v>2358.16</v>
      </c>
      <c r="R397" s="125">
        <v>166238</v>
      </c>
      <c r="S397" s="126">
        <v>60.565068493150683</v>
      </c>
    </row>
    <row r="398" spans="1:19" x14ac:dyDescent="0.25">
      <c r="A398" s="123">
        <v>6</v>
      </c>
      <c r="B398" s="125" t="s">
        <v>1403</v>
      </c>
      <c r="C398" s="127">
        <v>10832</v>
      </c>
      <c r="D398" s="125" t="s">
        <v>2383</v>
      </c>
      <c r="E398" s="125" t="s">
        <v>953</v>
      </c>
      <c r="F398" s="125" t="s">
        <v>958</v>
      </c>
      <c r="G398" s="125">
        <v>67</v>
      </c>
      <c r="H398" s="125">
        <v>9</v>
      </c>
      <c r="I398" s="125">
        <v>0</v>
      </c>
      <c r="J398" s="125">
        <v>0</v>
      </c>
      <c r="K398" s="125">
        <v>0</v>
      </c>
      <c r="L398" s="125">
        <v>9</v>
      </c>
      <c r="M398" s="125">
        <v>1</v>
      </c>
      <c r="N398" s="125">
        <v>0.59109999999999996</v>
      </c>
      <c r="O398" s="125">
        <v>4122</v>
      </c>
      <c r="P398" s="125">
        <v>17340</v>
      </c>
      <c r="Q398" s="125">
        <v>2355</v>
      </c>
      <c r="R398" s="125">
        <v>166860</v>
      </c>
      <c r="S398" s="126">
        <v>70.905745246370884</v>
      </c>
    </row>
    <row r="399" spans="1:19" x14ac:dyDescent="0.25">
      <c r="A399" s="123">
        <v>6</v>
      </c>
      <c r="B399" s="125" t="s">
        <v>1403</v>
      </c>
      <c r="C399" s="127">
        <v>10830</v>
      </c>
      <c r="D399" s="125" t="s">
        <v>2381</v>
      </c>
      <c r="E399" s="125" t="s">
        <v>953</v>
      </c>
      <c r="F399" s="125" t="s">
        <v>958</v>
      </c>
      <c r="G399" s="125">
        <v>43</v>
      </c>
      <c r="H399" s="125">
        <v>0</v>
      </c>
      <c r="I399" s="125">
        <v>0</v>
      </c>
      <c r="J399" s="125">
        <v>0</v>
      </c>
      <c r="K399" s="125">
        <v>0</v>
      </c>
      <c r="L399" s="125">
        <v>0</v>
      </c>
      <c r="M399" s="125">
        <v>2</v>
      </c>
      <c r="N399" s="125">
        <v>0.56699999999999995</v>
      </c>
      <c r="O399" s="125">
        <v>2042</v>
      </c>
      <c r="P399" s="125">
        <v>6754</v>
      </c>
      <c r="Q399" s="125">
        <v>1157.81</v>
      </c>
      <c r="R399" s="125">
        <v>109969</v>
      </c>
      <c r="S399" s="126">
        <v>43.032812997769987</v>
      </c>
    </row>
    <row r="400" spans="1:19" x14ac:dyDescent="0.25">
      <c r="A400" s="123">
        <v>6</v>
      </c>
      <c r="B400" s="125" t="s">
        <v>1413</v>
      </c>
      <c r="C400" s="127">
        <v>10685</v>
      </c>
      <c r="D400" s="125" t="s">
        <v>2386</v>
      </c>
      <c r="E400" s="125" t="s">
        <v>949</v>
      </c>
      <c r="F400" s="125" t="s">
        <v>950</v>
      </c>
      <c r="G400" s="125">
        <v>415</v>
      </c>
      <c r="H400" s="125">
        <v>23</v>
      </c>
      <c r="I400" s="125">
        <v>8</v>
      </c>
      <c r="J400" s="125">
        <v>0</v>
      </c>
      <c r="K400" s="125">
        <v>0</v>
      </c>
      <c r="L400" s="125">
        <v>31</v>
      </c>
      <c r="M400" s="125">
        <v>8</v>
      </c>
      <c r="N400" s="125">
        <v>1.2991999999999999</v>
      </c>
      <c r="O400" s="125">
        <v>44615</v>
      </c>
      <c r="P400" s="125">
        <v>220532</v>
      </c>
      <c r="Q400" s="125">
        <v>57963.807999999997</v>
      </c>
      <c r="R400" s="125">
        <v>739639</v>
      </c>
      <c r="S400" s="126">
        <v>145.58970127083677</v>
      </c>
    </row>
    <row r="401" spans="1:19" x14ac:dyDescent="0.25">
      <c r="A401" s="123">
        <v>6</v>
      </c>
      <c r="B401" s="125" t="s">
        <v>1413</v>
      </c>
      <c r="C401" s="127">
        <v>10753</v>
      </c>
      <c r="D401" s="125" t="s">
        <v>2388</v>
      </c>
      <c r="E401" s="125" t="s">
        <v>986</v>
      </c>
      <c r="F401" s="125" t="s">
        <v>987</v>
      </c>
      <c r="G401" s="125">
        <v>230</v>
      </c>
      <c r="H401" s="125">
        <v>8</v>
      </c>
      <c r="I401" s="125">
        <v>6</v>
      </c>
      <c r="J401" s="125">
        <v>0</v>
      </c>
      <c r="K401" s="125">
        <v>0</v>
      </c>
      <c r="L401" s="125">
        <v>14</v>
      </c>
      <c r="M401" s="125">
        <v>4</v>
      </c>
      <c r="N401" s="125">
        <v>1.67</v>
      </c>
      <c r="O401" s="125">
        <v>15182</v>
      </c>
      <c r="P401" s="125">
        <v>69244</v>
      </c>
      <c r="Q401" s="125">
        <v>25289</v>
      </c>
      <c r="R401" s="125">
        <v>316944</v>
      </c>
      <c r="S401" s="126">
        <v>82.482430017867784</v>
      </c>
    </row>
    <row r="402" spans="1:19" x14ac:dyDescent="0.25">
      <c r="A402" s="123">
        <v>6</v>
      </c>
      <c r="B402" s="125" t="s">
        <v>1413</v>
      </c>
      <c r="C402" s="127">
        <v>10752</v>
      </c>
      <c r="D402" s="125" t="s">
        <v>2387</v>
      </c>
      <c r="E402" s="125" t="s">
        <v>953</v>
      </c>
      <c r="F402" s="125" t="s">
        <v>961</v>
      </c>
      <c r="G402" s="125">
        <v>127</v>
      </c>
      <c r="H402" s="125">
        <v>5</v>
      </c>
      <c r="I402" s="125">
        <v>0</v>
      </c>
      <c r="J402" s="125">
        <v>0</v>
      </c>
      <c r="K402" s="125">
        <v>0</v>
      </c>
      <c r="L402" s="125">
        <v>5</v>
      </c>
      <c r="M402" s="125">
        <v>3</v>
      </c>
      <c r="N402" s="125">
        <v>1.02</v>
      </c>
      <c r="O402" s="125">
        <v>9570</v>
      </c>
      <c r="P402" s="125">
        <v>41460</v>
      </c>
      <c r="Q402" s="125">
        <v>9833</v>
      </c>
      <c r="R402" s="125">
        <v>238523</v>
      </c>
      <c r="S402" s="126">
        <v>89.440189839283789</v>
      </c>
    </row>
    <row r="403" spans="1:19" x14ac:dyDescent="0.25">
      <c r="A403" s="123">
        <v>6</v>
      </c>
      <c r="B403" s="125" t="s">
        <v>1413</v>
      </c>
      <c r="C403" s="127">
        <v>10754</v>
      </c>
      <c r="D403" s="125" t="s">
        <v>2389</v>
      </c>
      <c r="E403" s="125" t="s">
        <v>953</v>
      </c>
      <c r="F403" s="125" t="s">
        <v>954</v>
      </c>
      <c r="G403" s="125">
        <v>74</v>
      </c>
      <c r="H403" s="125">
        <v>0</v>
      </c>
      <c r="I403" s="125">
        <v>0</v>
      </c>
      <c r="J403" s="125">
        <v>0</v>
      </c>
      <c r="K403" s="125">
        <v>0</v>
      </c>
      <c r="L403" s="125">
        <v>0</v>
      </c>
      <c r="M403" s="125">
        <v>2</v>
      </c>
      <c r="N403" s="125">
        <v>0.66</v>
      </c>
      <c r="O403" s="125">
        <v>5445</v>
      </c>
      <c r="P403" s="125">
        <v>18323</v>
      </c>
      <c r="Q403" s="125">
        <v>3602</v>
      </c>
      <c r="R403" s="125">
        <v>120361</v>
      </c>
      <c r="S403" s="126">
        <v>67.837837837837839</v>
      </c>
    </row>
    <row r="404" spans="1:19" ht="42" x14ac:dyDescent="0.25">
      <c r="A404" s="123">
        <v>6</v>
      </c>
      <c r="B404" s="125" t="s">
        <v>1413</v>
      </c>
      <c r="C404" s="127">
        <v>10755</v>
      </c>
      <c r="D404" s="125" t="s">
        <v>2390</v>
      </c>
      <c r="E404" s="125" t="s">
        <v>953</v>
      </c>
      <c r="F404" s="125" t="s">
        <v>958</v>
      </c>
      <c r="G404" s="125">
        <v>45</v>
      </c>
      <c r="H404" s="125">
        <v>0</v>
      </c>
      <c r="I404" s="125">
        <v>0</v>
      </c>
      <c r="J404" s="125">
        <v>0</v>
      </c>
      <c r="K404" s="125">
        <v>0</v>
      </c>
      <c r="L404" s="125">
        <v>0</v>
      </c>
      <c r="M404" s="125">
        <v>1</v>
      </c>
      <c r="N404" s="125">
        <v>0.65</v>
      </c>
      <c r="O404" s="125">
        <v>3227</v>
      </c>
      <c r="P404" s="125">
        <v>12680</v>
      </c>
      <c r="Q404" s="125">
        <v>1959</v>
      </c>
      <c r="R404" s="125">
        <v>143083</v>
      </c>
      <c r="S404" s="126">
        <v>77.199391171993909</v>
      </c>
    </row>
    <row r="405" spans="1:19" x14ac:dyDescent="0.25">
      <c r="A405" s="129">
        <v>6</v>
      </c>
      <c r="B405" s="130" t="s">
        <v>1413</v>
      </c>
      <c r="C405" s="131">
        <v>28785</v>
      </c>
      <c r="D405" s="130" t="s">
        <v>2391</v>
      </c>
      <c r="E405" s="130" t="s">
        <v>953</v>
      </c>
      <c r="F405" s="130" t="s">
        <v>980</v>
      </c>
      <c r="G405" s="130">
        <v>0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/>
      <c r="O405" s="130"/>
      <c r="P405" s="130"/>
      <c r="Q405" s="130"/>
      <c r="R405" s="130">
        <v>28800</v>
      </c>
      <c r="S405" s="132"/>
    </row>
    <row r="406" spans="1:19" ht="42" x14ac:dyDescent="0.25">
      <c r="A406" s="123">
        <v>6</v>
      </c>
      <c r="B406" s="125" t="s">
        <v>1420</v>
      </c>
      <c r="C406" s="127">
        <v>10699</v>
      </c>
      <c r="D406" s="125" t="s">
        <v>2392</v>
      </c>
      <c r="E406" s="125" t="s">
        <v>986</v>
      </c>
      <c r="F406" s="125" t="s">
        <v>1013</v>
      </c>
      <c r="G406" s="125">
        <v>388</v>
      </c>
      <c r="H406" s="125">
        <v>24</v>
      </c>
      <c r="I406" s="125">
        <v>8</v>
      </c>
      <c r="J406" s="125">
        <v>0</v>
      </c>
      <c r="K406" s="125">
        <v>0</v>
      </c>
      <c r="L406" s="125">
        <v>32</v>
      </c>
      <c r="M406" s="125">
        <v>8</v>
      </c>
      <c r="N406" s="125">
        <v>1.54</v>
      </c>
      <c r="O406" s="125">
        <v>24336</v>
      </c>
      <c r="P406" s="125">
        <v>139936</v>
      </c>
      <c r="Q406" s="125">
        <v>37601.800000000003</v>
      </c>
      <c r="R406" s="125">
        <v>368662</v>
      </c>
      <c r="S406" s="126">
        <v>98.810902414913144</v>
      </c>
    </row>
    <row r="407" spans="1:19" x14ac:dyDescent="0.25">
      <c r="A407" s="123">
        <v>6</v>
      </c>
      <c r="B407" s="125" t="s">
        <v>1420</v>
      </c>
      <c r="C407" s="127">
        <v>10870</v>
      </c>
      <c r="D407" s="125" t="s">
        <v>2397</v>
      </c>
      <c r="E407" s="125" t="s">
        <v>986</v>
      </c>
      <c r="F407" s="125" t="s">
        <v>987</v>
      </c>
      <c r="G407" s="125">
        <v>148</v>
      </c>
      <c r="H407" s="125">
        <v>8</v>
      </c>
      <c r="I407" s="125">
        <v>0</v>
      </c>
      <c r="J407" s="125">
        <v>0</v>
      </c>
      <c r="K407" s="125">
        <v>0</v>
      </c>
      <c r="L407" s="125">
        <v>8</v>
      </c>
      <c r="M407" s="125">
        <v>4</v>
      </c>
      <c r="N407" s="125">
        <v>0.82</v>
      </c>
      <c r="O407" s="125">
        <v>12145</v>
      </c>
      <c r="P407" s="125">
        <v>43653</v>
      </c>
      <c r="Q407" s="125">
        <v>9830.6180000000004</v>
      </c>
      <c r="R407" s="125">
        <v>215081</v>
      </c>
      <c r="S407" s="126">
        <v>80.808959644576078</v>
      </c>
    </row>
    <row r="408" spans="1:19" x14ac:dyDescent="0.25">
      <c r="A408" s="123">
        <v>6</v>
      </c>
      <c r="B408" s="125" t="s">
        <v>1420</v>
      </c>
      <c r="C408" s="127">
        <v>13817</v>
      </c>
      <c r="D408" s="125" t="s">
        <v>2398</v>
      </c>
      <c r="E408" s="125" t="s">
        <v>953</v>
      </c>
      <c r="F408" s="125" t="s">
        <v>958</v>
      </c>
      <c r="G408" s="125">
        <v>51</v>
      </c>
      <c r="H408" s="125">
        <v>0</v>
      </c>
      <c r="I408" s="125">
        <v>0</v>
      </c>
      <c r="J408" s="125">
        <v>0</v>
      </c>
      <c r="K408" s="125">
        <v>0</v>
      </c>
      <c r="L408" s="125">
        <v>0</v>
      </c>
      <c r="M408" s="125">
        <v>1</v>
      </c>
      <c r="N408" s="125">
        <v>0.54</v>
      </c>
      <c r="O408" s="125">
        <v>3074</v>
      </c>
      <c r="P408" s="125">
        <v>11012</v>
      </c>
      <c r="Q408" s="125">
        <v>1699.04</v>
      </c>
      <c r="R408" s="125">
        <v>99429</v>
      </c>
      <c r="S408" s="126">
        <v>59.156594144507118</v>
      </c>
    </row>
    <row r="409" spans="1:19" x14ac:dyDescent="0.25">
      <c r="A409" s="123">
        <v>6</v>
      </c>
      <c r="B409" s="125" t="s">
        <v>1420</v>
      </c>
      <c r="C409" s="127">
        <v>10866</v>
      </c>
      <c r="D409" s="125" t="s">
        <v>2393</v>
      </c>
      <c r="E409" s="125" t="s">
        <v>953</v>
      </c>
      <c r="F409" s="125" t="s">
        <v>958</v>
      </c>
      <c r="G409" s="125">
        <v>34</v>
      </c>
      <c r="H409" s="125">
        <v>0</v>
      </c>
      <c r="I409" s="125">
        <v>0</v>
      </c>
      <c r="J409" s="125">
        <v>0</v>
      </c>
      <c r="K409" s="125">
        <v>0</v>
      </c>
      <c r="L409" s="125">
        <v>0</v>
      </c>
      <c r="M409" s="125">
        <v>1</v>
      </c>
      <c r="N409" s="125">
        <v>0.54</v>
      </c>
      <c r="O409" s="125">
        <v>2293</v>
      </c>
      <c r="P409" s="125">
        <v>8199</v>
      </c>
      <c r="Q409" s="125">
        <v>1241.3009999999999</v>
      </c>
      <c r="R409" s="125">
        <v>87849</v>
      </c>
      <c r="S409" s="126">
        <v>66.067687348912173</v>
      </c>
    </row>
    <row r="410" spans="1:19" x14ac:dyDescent="0.25">
      <c r="A410" s="123">
        <v>6</v>
      </c>
      <c r="B410" s="125" t="s">
        <v>1420</v>
      </c>
      <c r="C410" s="127">
        <v>10867</v>
      </c>
      <c r="D410" s="125" t="s">
        <v>2394</v>
      </c>
      <c r="E410" s="125" t="s">
        <v>953</v>
      </c>
      <c r="F410" s="125" t="s">
        <v>958</v>
      </c>
      <c r="G410" s="125">
        <v>45</v>
      </c>
      <c r="H410" s="125">
        <v>0</v>
      </c>
      <c r="I410" s="125">
        <v>0</v>
      </c>
      <c r="J410" s="125">
        <v>0</v>
      </c>
      <c r="K410" s="125">
        <v>0</v>
      </c>
      <c r="L410" s="125">
        <v>0</v>
      </c>
      <c r="M410" s="125">
        <v>1</v>
      </c>
      <c r="N410" s="125">
        <v>0.68</v>
      </c>
      <c r="O410" s="125">
        <v>3615</v>
      </c>
      <c r="P410" s="125">
        <v>13615</v>
      </c>
      <c r="Q410" s="125">
        <v>2320.107</v>
      </c>
      <c r="R410" s="125">
        <v>78284</v>
      </c>
      <c r="S410" s="126">
        <v>82.891933028919325</v>
      </c>
    </row>
    <row r="411" spans="1:19" x14ac:dyDescent="0.25">
      <c r="A411" s="123">
        <v>6</v>
      </c>
      <c r="B411" s="125" t="s">
        <v>1420</v>
      </c>
      <c r="C411" s="127">
        <v>10868</v>
      </c>
      <c r="D411" s="125" t="s">
        <v>2395</v>
      </c>
      <c r="E411" s="125" t="s">
        <v>953</v>
      </c>
      <c r="F411" s="125" t="s">
        <v>958</v>
      </c>
      <c r="G411" s="125">
        <v>85</v>
      </c>
      <c r="H411" s="125">
        <v>0</v>
      </c>
      <c r="I411" s="125">
        <v>0</v>
      </c>
      <c r="J411" s="125">
        <v>0</v>
      </c>
      <c r="K411" s="125">
        <v>0</v>
      </c>
      <c r="L411" s="125">
        <v>0</v>
      </c>
      <c r="M411" s="125">
        <v>1</v>
      </c>
      <c r="N411" s="125">
        <v>0.59</v>
      </c>
      <c r="O411" s="125">
        <v>5986</v>
      </c>
      <c r="P411" s="125">
        <v>20891</v>
      </c>
      <c r="Q411" s="125">
        <v>3524.116</v>
      </c>
      <c r="R411" s="125">
        <v>138905</v>
      </c>
      <c r="S411" s="126">
        <v>67.33601933924254</v>
      </c>
    </row>
    <row r="412" spans="1:19" x14ac:dyDescent="0.25">
      <c r="A412" s="123">
        <v>6</v>
      </c>
      <c r="B412" s="125" t="s">
        <v>1420</v>
      </c>
      <c r="C412" s="127">
        <v>10869</v>
      </c>
      <c r="D412" s="125" t="s">
        <v>2396</v>
      </c>
      <c r="E412" s="125" t="s">
        <v>953</v>
      </c>
      <c r="F412" s="125" t="s">
        <v>958</v>
      </c>
      <c r="G412" s="125">
        <v>77</v>
      </c>
      <c r="H412" s="125">
        <v>0</v>
      </c>
      <c r="I412" s="125">
        <v>0</v>
      </c>
      <c r="J412" s="125">
        <v>0</v>
      </c>
      <c r="K412" s="125">
        <v>0</v>
      </c>
      <c r="L412" s="125">
        <v>0</v>
      </c>
      <c r="M412" s="125">
        <v>1</v>
      </c>
      <c r="N412" s="125">
        <v>0.63</v>
      </c>
      <c r="O412" s="125">
        <v>4259</v>
      </c>
      <c r="P412" s="125">
        <v>15843</v>
      </c>
      <c r="Q412" s="125">
        <v>2699.04</v>
      </c>
      <c r="R412" s="125">
        <v>189955</v>
      </c>
      <c r="S412" s="126">
        <v>56.370752535136099</v>
      </c>
    </row>
    <row r="413" spans="1:19" x14ac:dyDescent="0.25">
      <c r="A413" s="123">
        <v>6</v>
      </c>
      <c r="B413" s="125" t="s">
        <v>1420</v>
      </c>
      <c r="C413" s="127">
        <v>28850</v>
      </c>
      <c r="D413" s="125" t="s">
        <v>2400</v>
      </c>
      <c r="E413" s="125" t="s">
        <v>953</v>
      </c>
      <c r="F413" s="125" t="s">
        <v>980</v>
      </c>
      <c r="G413" s="125">
        <v>10</v>
      </c>
      <c r="H413" s="125">
        <v>0</v>
      </c>
      <c r="I413" s="125">
        <v>0</v>
      </c>
      <c r="J413" s="125">
        <v>0</v>
      </c>
      <c r="K413" s="125">
        <v>0</v>
      </c>
      <c r="L413" s="125">
        <v>0</v>
      </c>
      <c r="M413" s="125">
        <v>0</v>
      </c>
      <c r="R413" s="125">
        <v>35698</v>
      </c>
      <c r="S413" s="126">
        <v>0</v>
      </c>
    </row>
    <row r="414" spans="1:19" x14ac:dyDescent="0.25">
      <c r="A414" s="123">
        <v>6</v>
      </c>
      <c r="B414" s="125" t="s">
        <v>1420</v>
      </c>
      <c r="C414" s="127">
        <v>28849</v>
      </c>
      <c r="D414" s="125" t="s">
        <v>2399</v>
      </c>
      <c r="E414" s="125" t="s">
        <v>953</v>
      </c>
      <c r="F414" s="125" t="s">
        <v>980</v>
      </c>
      <c r="G414" s="125">
        <v>10</v>
      </c>
      <c r="H414" s="125">
        <v>0</v>
      </c>
      <c r="I414" s="125">
        <v>0</v>
      </c>
      <c r="J414" s="125">
        <v>0</v>
      </c>
      <c r="K414" s="125">
        <v>0</v>
      </c>
      <c r="L414" s="125">
        <v>0</v>
      </c>
      <c r="M414" s="125">
        <v>0</v>
      </c>
      <c r="R414" s="125">
        <v>35922</v>
      </c>
      <c r="S414" s="126">
        <v>0</v>
      </c>
    </row>
    <row r="415" spans="1:19" x14ac:dyDescent="0.25">
      <c r="A415" s="123">
        <v>7</v>
      </c>
      <c r="B415" s="125" t="s">
        <v>1430</v>
      </c>
      <c r="C415" s="127">
        <v>10709</v>
      </c>
      <c r="D415" s="125" t="s">
        <v>2401</v>
      </c>
      <c r="E415" s="125" t="s">
        <v>986</v>
      </c>
      <c r="F415" s="125" t="s">
        <v>1013</v>
      </c>
      <c r="G415" s="125">
        <v>540</v>
      </c>
      <c r="H415" s="125">
        <v>16</v>
      </c>
      <c r="I415" s="125">
        <v>8</v>
      </c>
      <c r="J415" s="125">
        <v>2</v>
      </c>
      <c r="K415" s="125">
        <v>0</v>
      </c>
      <c r="L415" s="125">
        <v>26</v>
      </c>
      <c r="M415" s="125">
        <v>10</v>
      </c>
      <c r="N415" s="125">
        <v>1.36</v>
      </c>
      <c r="O415" s="125">
        <v>47364</v>
      </c>
      <c r="P415" s="125">
        <v>195912</v>
      </c>
      <c r="Q415" s="125">
        <v>64438.720000000001</v>
      </c>
      <c r="R415" s="125">
        <v>419858</v>
      </c>
      <c r="S415" s="126">
        <v>99.397260273972606</v>
      </c>
    </row>
    <row r="416" spans="1:19" x14ac:dyDescent="0.25">
      <c r="A416" s="123">
        <v>7</v>
      </c>
      <c r="B416" s="125" t="s">
        <v>1430</v>
      </c>
      <c r="C416" s="127">
        <v>11081</v>
      </c>
      <c r="D416" s="125" t="s">
        <v>2406</v>
      </c>
      <c r="E416" s="125" t="s">
        <v>953</v>
      </c>
      <c r="F416" s="125" t="s">
        <v>961</v>
      </c>
      <c r="G416" s="125">
        <v>120</v>
      </c>
      <c r="H416" s="125">
        <v>0</v>
      </c>
      <c r="I416" s="125">
        <v>0</v>
      </c>
      <c r="J416" s="125">
        <v>0</v>
      </c>
      <c r="K416" s="125">
        <v>0</v>
      </c>
      <c r="L416" s="125">
        <v>0</v>
      </c>
      <c r="M416" s="125">
        <v>2</v>
      </c>
      <c r="N416" s="125">
        <v>0.74239999999999995</v>
      </c>
      <c r="O416" s="125">
        <v>11000</v>
      </c>
      <c r="P416" s="125">
        <v>34883</v>
      </c>
      <c r="Q416" s="125">
        <v>8166.54</v>
      </c>
      <c r="R416" s="125">
        <v>188452</v>
      </c>
      <c r="S416" s="126">
        <v>79.641552511415526</v>
      </c>
    </row>
    <row r="417" spans="1:19" x14ac:dyDescent="0.25">
      <c r="A417" s="123">
        <v>7</v>
      </c>
      <c r="B417" s="125" t="s">
        <v>1430</v>
      </c>
      <c r="C417" s="127">
        <v>11087</v>
      </c>
      <c r="D417" s="125" t="s">
        <v>2412</v>
      </c>
      <c r="E417" s="125" t="s">
        <v>953</v>
      </c>
      <c r="F417" s="125" t="s">
        <v>961</v>
      </c>
      <c r="G417" s="125">
        <v>60</v>
      </c>
      <c r="H417" s="125">
        <v>0</v>
      </c>
      <c r="I417" s="125">
        <v>0</v>
      </c>
      <c r="J417" s="125">
        <v>0</v>
      </c>
      <c r="K417" s="125">
        <v>0</v>
      </c>
      <c r="L417" s="125">
        <v>0</v>
      </c>
      <c r="M417" s="125">
        <v>1</v>
      </c>
      <c r="N417" s="125">
        <v>0.66520000000000001</v>
      </c>
      <c r="O417" s="125">
        <v>6896</v>
      </c>
      <c r="P417" s="125">
        <v>24125</v>
      </c>
      <c r="Q417" s="125">
        <v>4586.91</v>
      </c>
      <c r="R417" s="125">
        <v>153418</v>
      </c>
      <c r="S417" s="126">
        <v>110.15981735159818</v>
      </c>
    </row>
    <row r="418" spans="1:19" ht="42" x14ac:dyDescent="0.25">
      <c r="A418" s="123">
        <v>7</v>
      </c>
      <c r="B418" s="125" t="s">
        <v>1430</v>
      </c>
      <c r="C418" s="127">
        <v>11449</v>
      </c>
      <c r="D418" s="125" t="s">
        <v>2414</v>
      </c>
      <c r="E418" s="125" t="s">
        <v>953</v>
      </c>
      <c r="F418" s="125" t="s">
        <v>961</v>
      </c>
      <c r="G418" s="125">
        <v>163</v>
      </c>
      <c r="H418" s="125">
        <v>8</v>
      </c>
      <c r="I418" s="125">
        <v>0</v>
      </c>
      <c r="J418" s="125">
        <v>0</v>
      </c>
      <c r="K418" s="125">
        <v>0</v>
      </c>
      <c r="L418" s="125">
        <v>8</v>
      </c>
      <c r="M418" s="125">
        <v>2</v>
      </c>
      <c r="N418" s="125">
        <v>0.87780000000000002</v>
      </c>
      <c r="O418" s="125">
        <v>10965</v>
      </c>
      <c r="P418" s="125">
        <v>42151</v>
      </c>
      <c r="Q418" s="125">
        <v>9527.1</v>
      </c>
      <c r="R418" s="125">
        <v>243639</v>
      </c>
      <c r="S418" s="126">
        <v>70.847970417682163</v>
      </c>
    </row>
    <row r="419" spans="1:19" x14ac:dyDescent="0.25">
      <c r="A419" s="123">
        <v>7</v>
      </c>
      <c r="B419" s="125" t="s">
        <v>1430</v>
      </c>
      <c r="C419" s="127">
        <v>11078</v>
      </c>
      <c r="D419" s="125" t="s">
        <v>2403</v>
      </c>
      <c r="E419" s="125" t="s">
        <v>953</v>
      </c>
      <c r="F419" s="125" t="s">
        <v>954</v>
      </c>
      <c r="G419" s="125">
        <v>124</v>
      </c>
      <c r="H419" s="125">
        <v>0</v>
      </c>
      <c r="I419" s="125">
        <v>0</v>
      </c>
      <c r="J419" s="125">
        <v>0</v>
      </c>
      <c r="K419" s="125">
        <v>0</v>
      </c>
      <c r="L419" s="125">
        <v>0</v>
      </c>
      <c r="M419" s="125">
        <v>2</v>
      </c>
      <c r="N419" s="125">
        <v>0.68989999999999996</v>
      </c>
      <c r="O419" s="125">
        <v>11555</v>
      </c>
      <c r="P419" s="125">
        <v>39365</v>
      </c>
      <c r="Q419" s="125">
        <v>7971.7945</v>
      </c>
      <c r="R419" s="125">
        <v>205549</v>
      </c>
      <c r="S419" s="126">
        <v>86.975254087494477</v>
      </c>
    </row>
    <row r="420" spans="1:19" x14ac:dyDescent="0.25">
      <c r="A420" s="123">
        <v>7</v>
      </c>
      <c r="B420" s="125" t="s">
        <v>1430</v>
      </c>
      <c r="C420" s="127">
        <v>11080</v>
      </c>
      <c r="D420" s="125" t="s">
        <v>2405</v>
      </c>
      <c r="E420" s="125" t="s">
        <v>953</v>
      </c>
      <c r="F420" s="125" t="s">
        <v>958</v>
      </c>
      <c r="G420" s="125">
        <v>84</v>
      </c>
      <c r="H420" s="125">
        <v>0</v>
      </c>
      <c r="I420" s="125">
        <v>0</v>
      </c>
      <c r="J420" s="125">
        <v>0</v>
      </c>
      <c r="K420" s="125">
        <v>0</v>
      </c>
      <c r="L420" s="125">
        <v>0</v>
      </c>
      <c r="M420" s="125">
        <v>1</v>
      </c>
      <c r="N420" s="125">
        <v>0.6</v>
      </c>
      <c r="O420" s="125">
        <v>8741</v>
      </c>
      <c r="P420" s="125">
        <v>29539</v>
      </c>
      <c r="Q420" s="125">
        <v>5092.78</v>
      </c>
      <c r="R420" s="125">
        <v>142044</v>
      </c>
      <c r="S420" s="126">
        <v>96.343770384866275</v>
      </c>
    </row>
    <row r="421" spans="1:19" x14ac:dyDescent="0.25">
      <c r="A421" s="123">
        <v>7</v>
      </c>
      <c r="B421" s="125" t="s">
        <v>1430</v>
      </c>
      <c r="C421" s="127">
        <v>11084</v>
      </c>
      <c r="D421" s="125" t="s">
        <v>2409</v>
      </c>
      <c r="E421" s="125" t="s">
        <v>953</v>
      </c>
      <c r="F421" s="125" t="s">
        <v>958</v>
      </c>
      <c r="G421" s="125">
        <v>71</v>
      </c>
      <c r="H421" s="125">
        <v>0</v>
      </c>
      <c r="I421" s="125">
        <v>0</v>
      </c>
      <c r="J421" s="125">
        <v>0</v>
      </c>
      <c r="K421" s="125">
        <v>0</v>
      </c>
      <c r="L421" s="125">
        <v>0</v>
      </c>
      <c r="M421" s="125">
        <v>1</v>
      </c>
      <c r="N421" s="125">
        <v>0.57699999999999996</v>
      </c>
      <c r="O421" s="125">
        <v>6003</v>
      </c>
      <c r="P421" s="125">
        <v>18183</v>
      </c>
      <c r="Q421" s="125">
        <v>3464.63</v>
      </c>
      <c r="R421" s="125">
        <v>118128</v>
      </c>
      <c r="S421" s="126">
        <v>70.163997684738575</v>
      </c>
    </row>
    <row r="422" spans="1:19" x14ac:dyDescent="0.25">
      <c r="A422" s="123">
        <v>7</v>
      </c>
      <c r="B422" s="125" t="s">
        <v>1430</v>
      </c>
      <c r="C422" s="127">
        <v>11085</v>
      </c>
      <c r="D422" s="125" t="s">
        <v>2410</v>
      </c>
      <c r="E422" s="125" t="s">
        <v>953</v>
      </c>
      <c r="F422" s="125" t="s">
        <v>958</v>
      </c>
      <c r="G422" s="125">
        <v>34</v>
      </c>
      <c r="H422" s="125">
        <v>0</v>
      </c>
      <c r="I422" s="125">
        <v>0</v>
      </c>
      <c r="J422" s="125">
        <v>0</v>
      </c>
      <c r="K422" s="125">
        <v>0</v>
      </c>
      <c r="L422" s="125">
        <v>0</v>
      </c>
      <c r="M422" s="125">
        <v>1</v>
      </c>
      <c r="N422" s="125">
        <v>0.49690000000000001</v>
      </c>
      <c r="O422" s="125">
        <v>4103</v>
      </c>
      <c r="P422" s="125">
        <v>10521</v>
      </c>
      <c r="Q422" s="125">
        <v>2018.4078</v>
      </c>
      <c r="R422" s="125">
        <v>89755</v>
      </c>
      <c r="S422" s="126">
        <v>84.778404512489928</v>
      </c>
    </row>
    <row r="423" spans="1:19" x14ac:dyDescent="0.25">
      <c r="A423" s="123">
        <v>7</v>
      </c>
      <c r="B423" s="125" t="s">
        <v>1430</v>
      </c>
      <c r="C423" s="127">
        <v>11077</v>
      </c>
      <c r="D423" s="125" t="s">
        <v>2402</v>
      </c>
      <c r="E423" s="125" t="s">
        <v>953</v>
      </c>
      <c r="F423" s="125" t="s">
        <v>958</v>
      </c>
      <c r="G423" s="125">
        <v>37</v>
      </c>
      <c r="H423" s="125">
        <v>0</v>
      </c>
      <c r="I423" s="125">
        <v>0</v>
      </c>
      <c r="J423" s="125">
        <v>0</v>
      </c>
      <c r="K423" s="125">
        <v>0</v>
      </c>
      <c r="L423" s="125">
        <v>0</v>
      </c>
      <c r="M423" s="125">
        <v>1</v>
      </c>
      <c r="N423" s="125">
        <v>0.52170000000000005</v>
      </c>
      <c r="O423" s="125">
        <v>2829</v>
      </c>
      <c r="P423" s="125">
        <v>8100</v>
      </c>
      <c r="Q423" s="125">
        <v>1475.8893</v>
      </c>
      <c r="R423" s="125">
        <v>77766</v>
      </c>
      <c r="S423" s="126">
        <v>59.977786005183269</v>
      </c>
    </row>
    <row r="424" spans="1:19" x14ac:dyDescent="0.25">
      <c r="A424" s="123">
        <v>7</v>
      </c>
      <c r="B424" s="125" t="s">
        <v>1430</v>
      </c>
      <c r="C424" s="127">
        <v>11079</v>
      </c>
      <c r="D424" s="125" t="s">
        <v>2404</v>
      </c>
      <c r="E424" s="125" t="s">
        <v>953</v>
      </c>
      <c r="F424" s="125" t="s">
        <v>958</v>
      </c>
      <c r="G424" s="125">
        <v>30</v>
      </c>
      <c r="H424" s="125">
        <v>0</v>
      </c>
      <c r="I424" s="125">
        <v>0</v>
      </c>
      <c r="J424" s="125">
        <v>0</v>
      </c>
      <c r="K424" s="125">
        <v>0</v>
      </c>
      <c r="L424" s="125">
        <v>0</v>
      </c>
      <c r="M424" s="125">
        <v>1</v>
      </c>
      <c r="N424" s="125">
        <v>0.63180000000000003</v>
      </c>
      <c r="O424" s="125">
        <v>1858</v>
      </c>
      <c r="P424" s="125">
        <v>6443</v>
      </c>
      <c r="Q424" s="125">
        <v>1173.8843999999999</v>
      </c>
      <c r="R424" s="125">
        <v>58815</v>
      </c>
      <c r="S424" s="126">
        <v>58.840182648401829</v>
      </c>
    </row>
    <row r="425" spans="1:19" x14ac:dyDescent="0.25">
      <c r="A425" s="123">
        <v>7</v>
      </c>
      <c r="B425" s="125" t="s">
        <v>1430</v>
      </c>
      <c r="C425" s="127">
        <v>11083</v>
      </c>
      <c r="D425" s="125" t="s">
        <v>2408</v>
      </c>
      <c r="E425" s="125" t="s">
        <v>953</v>
      </c>
      <c r="F425" s="125" t="s">
        <v>958</v>
      </c>
      <c r="G425" s="125">
        <v>30</v>
      </c>
      <c r="H425" s="125">
        <v>0</v>
      </c>
      <c r="I425" s="125">
        <v>0</v>
      </c>
      <c r="J425" s="125">
        <v>0</v>
      </c>
      <c r="K425" s="125">
        <v>0</v>
      </c>
      <c r="L425" s="125">
        <v>0</v>
      </c>
      <c r="M425" s="125">
        <v>1</v>
      </c>
      <c r="N425" s="125">
        <v>0.50790000000000002</v>
      </c>
      <c r="O425" s="125">
        <v>2442</v>
      </c>
      <c r="P425" s="125">
        <v>5471</v>
      </c>
      <c r="Q425" s="125">
        <v>1240.2918</v>
      </c>
      <c r="R425" s="125">
        <v>68210</v>
      </c>
      <c r="S425" s="126">
        <v>49.963470319634702</v>
      </c>
    </row>
    <row r="426" spans="1:19" x14ac:dyDescent="0.25">
      <c r="A426" s="123">
        <v>7</v>
      </c>
      <c r="B426" s="125" t="s">
        <v>1430</v>
      </c>
      <c r="C426" s="127">
        <v>11086</v>
      </c>
      <c r="D426" s="125" t="s">
        <v>2411</v>
      </c>
      <c r="E426" s="125" t="s">
        <v>953</v>
      </c>
      <c r="F426" s="125" t="s">
        <v>958</v>
      </c>
      <c r="G426" s="125">
        <v>73</v>
      </c>
      <c r="H426" s="125">
        <v>0</v>
      </c>
      <c r="I426" s="125">
        <v>0</v>
      </c>
      <c r="J426" s="125">
        <v>0</v>
      </c>
      <c r="K426" s="125">
        <v>0</v>
      </c>
      <c r="L426" s="125">
        <v>0</v>
      </c>
      <c r="M426" s="125">
        <v>1</v>
      </c>
      <c r="N426" s="125">
        <v>0.48980000000000001</v>
      </c>
      <c r="O426" s="125">
        <v>6812</v>
      </c>
      <c r="P426" s="125">
        <v>18086</v>
      </c>
      <c r="Q426" s="125">
        <v>3336.5176000000001</v>
      </c>
      <c r="R426" s="125">
        <v>116422</v>
      </c>
      <c r="S426" s="126">
        <v>67.877650591105279</v>
      </c>
    </row>
    <row r="427" spans="1:19" x14ac:dyDescent="0.25">
      <c r="A427" s="123">
        <v>7</v>
      </c>
      <c r="B427" s="125" t="s">
        <v>1430</v>
      </c>
      <c r="C427" s="127">
        <v>11088</v>
      </c>
      <c r="D427" s="125" t="s">
        <v>2413</v>
      </c>
      <c r="E427" s="125" t="s">
        <v>953</v>
      </c>
      <c r="F427" s="125" t="s">
        <v>958</v>
      </c>
      <c r="G427" s="125">
        <v>34</v>
      </c>
      <c r="H427" s="125">
        <v>0</v>
      </c>
      <c r="I427" s="125">
        <v>0</v>
      </c>
      <c r="J427" s="125">
        <v>0</v>
      </c>
      <c r="K427" s="125">
        <v>0</v>
      </c>
      <c r="L427" s="125">
        <v>0</v>
      </c>
      <c r="M427" s="125">
        <v>1</v>
      </c>
      <c r="N427" s="125">
        <v>0.55930000000000002</v>
      </c>
      <c r="O427" s="125">
        <v>2121</v>
      </c>
      <c r="P427" s="125">
        <v>7550</v>
      </c>
      <c r="Q427" s="125">
        <v>1186.21</v>
      </c>
      <c r="R427" s="125">
        <v>76380</v>
      </c>
      <c r="S427" s="126">
        <v>60.838033843674459</v>
      </c>
    </row>
    <row r="428" spans="1:19" x14ac:dyDescent="0.25">
      <c r="A428" s="123">
        <v>7</v>
      </c>
      <c r="B428" s="125" t="s">
        <v>1430</v>
      </c>
      <c r="C428" s="127">
        <v>11082</v>
      </c>
      <c r="D428" s="125" t="s">
        <v>2407</v>
      </c>
      <c r="E428" s="125" t="s">
        <v>953</v>
      </c>
      <c r="F428" s="125" t="s">
        <v>958</v>
      </c>
      <c r="G428" s="125">
        <v>56</v>
      </c>
      <c r="H428" s="125">
        <v>0</v>
      </c>
      <c r="I428" s="125">
        <v>0</v>
      </c>
      <c r="J428" s="125">
        <v>0</v>
      </c>
      <c r="K428" s="125">
        <v>0</v>
      </c>
      <c r="L428" s="125">
        <v>0</v>
      </c>
      <c r="M428" s="125">
        <v>1</v>
      </c>
      <c r="N428" s="125">
        <v>0.74919999999999998</v>
      </c>
      <c r="O428" s="125">
        <v>2812</v>
      </c>
      <c r="P428" s="125">
        <v>8100</v>
      </c>
      <c r="Q428" s="125">
        <v>2106.7503999999999</v>
      </c>
      <c r="R428" s="125">
        <v>86536</v>
      </c>
      <c r="S428" s="126">
        <v>39.628180039138947</v>
      </c>
    </row>
    <row r="429" spans="1:19" x14ac:dyDescent="0.25">
      <c r="A429" s="129">
        <v>7</v>
      </c>
      <c r="B429" s="130" t="s">
        <v>1430</v>
      </c>
      <c r="C429" s="131">
        <v>28789</v>
      </c>
      <c r="D429" s="130" t="s">
        <v>2416</v>
      </c>
      <c r="E429" s="130" t="s">
        <v>953</v>
      </c>
      <c r="F429" s="130" t="s">
        <v>980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/>
      <c r="O429" s="130"/>
      <c r="P429" s="130"/>
      <c r="Q429" s="130"/>
      <c r="R429" s="130">
        <v>45886</v>
      </c>
      <c r="S429" s="132"/>
    </row>
    <row r="430" spans="1:19" x14ac:dyDescent="0.25">
      <c r="A430" s="129">
        <v>7</v>
      </c>
      <c r="B430" s="130" t="s">
        <v>1430</v>
      </c>
      <c r="C430" s="131">
        <v>28790</v>
      </c>
      <c r="D430" s="130" t="s">
        <v>2417</v>
      </c>
      <c r="E430" s="130" t="s">
        <v>953</v>
      </c>
      <c r="F430" s="130" t="s">
        <v>980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/>
      <c r="O430" s="130"/>
      <c r="P430" s="130"/>
      <c r="Q430" s="130"/>
      <c r="R430" s="130">
        <v>23134</v>
      </c>
      <c r="S430" s="132"/>
    </row>
    <row r="431" spans="1:19" x14ac:dyDescent="0.25">
      <c r="A431" s="129">
        <v>7</v>
      </c>
      <c r="B431" s="130" t="s">
        <v>1430</v>
      </c>
      <c r="C431" s="131">
        <v>28017</v>
      </c>
      <c r="D431" s="130" t="s">
        <v>2415</v>
      </c>
      <c r="E431" s="130" t="s">
        <v>953</v>
      </c>
      <c r="F431" s="130" t="s">
        <v>980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/>
      <c r="O431" s="130"/>
      <c r="P431" s="130"/>
      <c r="Q431" s="130"/>
      <c r="R431" s="130">
        <v>56828</v>
      </c>
      <c r="S431" s="132"/>
    </row>
    <row r="432" spans="1:19" x14ac:dyDescent="0.25">
      <c r="A432" s="129">
        <v>7</v>
      </c>
      <c r="B432" s="130" t="s">
        <v>1430</v>
      </c>
      <c r="C432" s="131">
        <v>28791</v>
      </c>
      <c r="D432" s="130" t="s">
        <v>2418</v>
      </c>
      <c r="E432" s="130" t="s">
        <v>953</v>
      </c>
      <c r="F432" s="130" t="s">
        <v>980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/>
      <c r="O432" s="130"/>
      <c r="P432" s="130"/>
      <c r="Q432" s="130"/>
      <c r="R432" s="130">
        <v>46594</v>
      </c>
      <c r="S432" s="132"/>
    </row>
    <row r="433" spans="1:19" x14ac:dyDescent="0.25">
      <c r="A433" s="123">
        <v>7</v>
      </c>
      <c r="B433" s="125" t="s">
        <v>1449</v>
      </c>
      <c r="C433" s="127">
        <v>10670</v>
      </c>
      <c r="D433" s="125" t="s">
        <v>2419</v>
      </c>
      <c r="E433" s="125" t="s">
        <v>949</v>
      </c>
      <c r="F433" s="125" t="s">
        <v>950</v>
      </c>
      <c r="G433" s="125">
        <v>867</v>
      </c>
      <c r="H433" s="125">
        <v>39</v>
      </c>
      <c r="I433" s="125">
        <v>23</v>
      </c>
      <c r="J433" s="125">
        <v>12</v>
      </c>
      <c r="K433" s="125">
        <v>3</v>
      </c>
      <c r="L433" s="125">
        <v>77</v>
      </c>
      <c r="M433" s="125">
        <v>21</v>
      </c>
      <c r="N433" s="125">
        <v>2.0093999999999999</v>
      </c>
      <c r="O433" s="125">
        <v>39207</v>
      </c>
      <c r="P433" s="125">
        <v>198346</v>
      </c>
      <c r="Q433" s="125">
        <v>78782.55</v>
      </c>
      <c r="R433" s="125">
        <v>919334</v>
      </c>
      <c r="S433" s="126">
        <v>62.677473890442556</v>
      </c>
    </row>
    <row r="434" spans="1:19" x14ac:dyDescent="0.25">
      <c r="A434" s="123">
        <v>7</v>
      </c>
      <c r="B434" s="125" t="s">
        <v>1449</v>
      </c>
      <c r="C434" s="127">
        <v>10998</v>
      </c>
      <c r="D434" s="125" t="s">
        <v>2423</v>
      </c>
      <c r="E434" s="125" t="s">
        <v>986</v>
      </c>
      <c r="F434" s="125" t="s">
        <v>987</v>
      </c>
      <c r="G434" s="125">
        <v>224</v>
      </c>
      <c r="H434" s="125">
        <v>10</v>
      </c>
      <c r="I434" s="125">
        <v>4</v>
      </c>
      <c r="J434" s="125">
        <v>0</v>
      </c>
      <c r="K434" s="125">
        <v>0</v>
      </c>
      <c r="L434" s="125">
        <v>14</v>
      </c>
      <c r="M434" s="125">
        <v>9</v>
      </c>
      <c r="N434" s="125">
        <v>1.0923</v>
      </c>
      <c r="O434" s="125">
        <v>12267</v>
      </c>
      <c r="P434" s="125">
        <v>38292</v>
      </c>
      <c r="Q434" s="125">
        <v>12812.88</v>
      </c>
      <c r="R434" s="125">
        <v>315061</v>
      </c>
      <c r="S434" s="126">
        <v>46.834637964774949</v>
      </c>
    </row>
    <row r="435" spans="1:19" ht="42" x14ac:dyDescent="0.25">
      <c r="A435" s="123">
        <v>7</v>
      </c>
      <c r="B435" s="125" t="s">
        <v>1449</v>
      </c>
      <c r="C435" s="127">
        <v>12275</v>
      </c>
      <c r="D435" s="125" t="s">
        <v>2439</v>
      </c>
      <c r="E435" s="125" t="s">
        <v>986</v>
      </c>
      <c r="F435" s="125" t="s">
        <v>987</v>
      </c>
      <c r="G435" s="125">
        <v>120</v>
      </c>
      <c r="H435" s="125">
        <v>6</v>
      </c>
      <c r="I435" s="125">
        <v>2</v>
      </c>
      <c r="J435" s="125">
        <v>0</v>
      </c>
      <c r="K435" s="125">
        <v>0</v>
      </c>
      <c r="L435" s="125">
        <v>8</v>
      </c>
      <c r="M435" s="125">
        <v>4</v>
      </c>
      <c r="N435" s="125">
        <v>0.97489999999999999</v>
      </c>
      <c r="O435" s="125">
        <v>10012</v>
      </c>
      <c r="P435" s="125">
        <v>31529</v>
      </c>
      <c r="Q435" s="125">
        <v>8800.31</v>
      </c>
      <c r="R435" s="125">
        <v>126016</v>
      </c>
      <c r="S435" s="126">
        <v>71.984018264840188</v>
      </c>
    </row>
    <row r="436" spans="1:19" x14ac:dyDescent="0.25">
      <c r="A436" s="123">
        <v>7</v>
      </c>
      <c r="B436" s="125" t="s">
        <v>1449</v>
      </c>
      <c r="C436" s="127">
        <v>11002</v>
      </c>
      <c r="D436" s="125" t="s">
        <v>2427</v>
      </c>
      <c r="E436" s="125" t="s">
        <v>953</v>
      </c>
      <c r="F436" s="125" t="s">
        <v>961</v>
      </c>
      <c r="G436" s="125">
        <v>120</v>
      </c>
      <c r="H436" s="125">
        <v>0</v>
      </c>
      <c r="I436" s="125">
        <v>0</v>
      </c>
      <c r="J436" s="125">
        <v>0</v>
      </c>
      <c r="K436" s="125">
        <v>0</v>
      </c>
      <c r="L436" s="125">
        <v>0</v>
      </c>
      <c r="M436" s="125">
        <v>2</v>
      </c>
      <c r="N436" s="125">
        <v>0.72499999999999998</v>
      </c>
      <c r="O436" s="125">
        <v>5085</v>
      </c>
      <c r="P436" s="125">
        <v>15917</v>
      </c>
      <c r="Q436" s="125">
        <v>3686.63</v>
      </c>
      <c r="R436" s="125">
        <v>188821</v>
      </c>
      <c r="S436" s="126">
        <v>36.340182648401829</v>
      </c>
    </row>
    <row r="437" spans="1:19" x14ac:dyDescent="0.25">
      <c r="A437" s="123">
        <v>7</v>
      </c>
      <c r="B437" s="125" t="s">
        <v>1449</v>
      </c>
      <c r="C437" s="127">
        <v>11004</v>
      </c>
      <c r="D437" s="125" t="s">
        <v>2429</v>
      </c>
      <c r="E437" s="125" t="s">
        <v>953</v>
      </c>
      <c r="F437" s="125" t="s">
        <v>961</v>
      </c>
      <c r="G437" s="125">
        <v>67</v>
      </c>
      <c r="H437" s="125">
        <v>0</v>
      </c>
      <c r="I437" s="125">
        <v>0</v>
      </c>
      <c r="J437" s="125">
        <v>0</v>
      </c>
      <c r="K437" s="125">
        <v>0</v>
      </c>
      <c r="L437" s="125">
        <v>0</v>
      </c>
      <c r="M437" s="125">
        <v>2</v>
      </c>
      <c r="N437" s="125">
        <v>0.75660000000000005</v>
      </c>
      <c r="O437" s="125">
        <v>4105</v>
      </c>
      <c r="P437" s="125">
        <v>12653</v>
      </c>
      <c r="Q437" s="125">
        <v>3105.84</v>
      </c>
      <c r="R437" s="125">
        <v>199893</v>
      </c>
      <c r="S437" s="126">
        <v>51.739930484563487</v>
      </c>
    </row>
    <row r="438" spans="1:19" ht="42" x14ac:dyDescent="0.25">
      <c r="A438" s="123">
        <v>7</v>
      </c>
      <c r="B438" s="125" t="s">
        <v>1449</v>
      </c>
      <c r="C438" s="127">
        <v>11445</v>
      </c>
      <c r="D438" s="125" t="s">
        <v>2438</v>
      </c>
      <c r="E438" s="125" t="s">
        <v>953</v>
      </c>
      <c r="F438" s="125" t="s">
        <v>961</v>
      </c>
      <c r="G438" s="125">
        <v>107</v>
      </c>
      <c r="H438" s="125">
        <v>0</v>
      </c>
      <c r="I438" s="125">
        <v>0</v>
      </c>
      <c r="J438" s="125">
        <v>0</v>
      </c>
      <c r="K438" s="125">
        <v>0</v>
      </c>
      <c r="L438" s="125">
        <v>0</v>
      </c>
      <c r="M438" s="125">
        <v>2</v>
      </c>
      <c r="N438" s="125">
        <v>0.68</v>
      </c>
      <c r="O438" s="125">
        <v>3884</v>
      </c>
      <c r="P438" s="125">
        <v>12319</v>
      </c>
      <c r="Q438" s="125">
        <v>2641.12</v>
      </c>
      <c r="R438" s="125">
        <v>129435</v>
      </c>
      <c r="S438" s="126">
        <v>31.542696197669951</v>
      </c>
    </row>
    <row r="439" spans="1:19" x14ac:dyDescent="0.25">
      <c r="A439" s="123">
        <v>7</v>
      </c>
      <c r="B439" s="125" t="s">
        <v>1449</v>
      </c>
      <c r="C439" s="127">
        <v>11000</v>
      </c>
      <c r="D439" s="125" t="s">
        <v>2425</v>
      </c>
      <c r="E439" s="125" t="s">
        <v>953</v>
      </c>
      <c r="F439" s="125" t="s">
        <v>954</v>
      </c>
      <c r="G439" s="125">
        <v>120</v>
      </c>
      <c r="H439" s="125">
        <v>0</v>
      </c>
      <c r="I439" s="125">
        <v>0</v>
      </c>
      <c r="J439" s="125">
        <v>0</v>
      </c>
      <c r="K439" s="125">
        <v>0</v>
      </c>
      <c r="L439" s="125">
        <v>0</v>
      </c>
      <c r="M439" s="125">
        <v>2</v>
      </c>
      <c r="N439" s="125">
        <v>0.6331</v>
      </c>
      <c r="O439" s="125">
        <v>10293</v>
      </c>
      <c r="P439" s="125">
        <v>34211</v>
      </c>
      <c r="Q439" s="125">
        <v>6516.4983000000002</v>
      </c>
      <c r="R439" s="125">
        <v>211714</v>
      </c>
      <c r="S439" s="126">
        <v>78.107305936073061</v>
      </c>
    </row>
    <row r="440" spans="1:19" x14ac:dyDescent="0.25">
      <c r="A440" s="123">
        <v>7</v>
      </c>
      <c r="B440" s="125" t="s">
        <v>1449</v>
      </c>
      <c r="C440" s="127">
        <v>11008</v>
      </c>
      <c r="D440" s="125" t="s">
        <v>2433</v>
      </c>
      <c r="E440" s="125" t="s">
        <v>953</v>
      </c>
      <c r="F440" s="125" t="s">
        <v>954</v>
      </c>
      <c r="G440" s="125">
        <v>98</v>
      </c>
      <c r="H440" s="125">
        <v>0</v>
      </c>
      <c r="I440" s="125">
        <v>0</v>
      </c>
      <c r="J440" s="125">
        <v>0</v>
      </c>
      <c r="K440" s="125">
        <v>0</v>
      </c>
      <c r="L440" s="125">
        <v>0</v>
      </c>
      <c r="M440" s="125">
        <v>1</v>
      </c>
      <c r="N440" s="125">
        <v>0.49859999999999999</v>
      </c>
      <c r="O440" s="125">
        <v>4324</v>
      </c>
      <c r="P440" s="125">
        <v>15375</v>
      </c>
      <c r="Q440" s="125">
        <v>2155.9499999999998</v>
      </c>
      <c r="R440" s="125">
        <v>123938</v>
      </c>
      <c r="S440" s="126">
        <v>42.982946603298856</v>
      </c>
    </row>
    <row r="441" spans="1:19" x14ac:dyDescent="0.25">
      <c r="A441" s="123">
        <v>7</v>
      </c>
      <c r="B441" s="125" t="s">
        <v>1449</v>
      </c>
      <c r="C441" s="127">
        <v>11009</v>
      </c>
      <c r="D441" s="125" t="s">
        <v>2434</v>
      </c>
      <c r="E441" s="125" t="s">
        <v>953</v>
      </c>
      <c r="F441" s="125" t="s">
        <v>954</v>
      </c>
      <c r="G441" s="125">
        <v>74</v>
      </c>
      <c r="H441" s="125">
        <v>0</v>
      </c>
      <c r="I441" s="125">
        <v>0</v>
      </c>
      <c r="J441" s="125">
        <v>0</v>
      </c>
      <c r="K441" s="125">
        <v>0</v>
      </c>
      <c r="L441" s="125">
        <v>0</v>
      </c>
      <c r="M441" s="125">
        <v>1</v>
      </c>
      <c r="N441" s="125">
        <v>0.77710000000000001</v>
      </c>
      <c r="O441" s="125">
        <v>2607</v>
      </c>
      <c r="P441" s="125">
        <v>10489</v>
      </c>
      <c r="Q441" s="125">
        <v>2025.9</v>
      </c>
      <c r="R441" s="125">
        <v>165350</v>
      </c>
      <c r="S441" s="126">
        <v>38.83376527212144</v>
      </c>
    </row>
    <row r="442" spans="1:19" x14ac:dyDescent="0.25">
      <c r="A442" s="123">
        <v>7</v>
      </c>
      <c r="B442" s="125" t="s">
        <v>1449</v>
      </c>
      <c r="C442" s="127">
        <v>10997</v>
      </c>
      <c r="D442" s="125" t="s">
        <v>2422</v>
      </c>
      <c r="E442" s="125" t="s">
        <v>953</v>
      </c>
      <c r="F442" s="125" t="s">
        <v>954</v>
      </c>
      <c r="G442" s="125">
        <v>92</v>
      </c>
      <c r="H442" s="125">
        <v>0</v>
      </c>
      <c r="I442" s="125">
        <v>0</v>
      </c>
      <c r="J442" s="125">
        <v>0</v>
      </c>
      <c r="K442" s="125">
        <v>0</v>
      </c>
      <c r="L442" s="125">
        <v>0</v>
      </c>
      <c r="M442" s="125">
        <v>1</v>
      </c>
      <c r="N442" s="125">
        <v>0.67349999999999999</v>
      </c>
      <c r="O442" s="125">
        <v>3668</v>
      </c>
      <c r="P442" s="125">
        <v>10573</v>
      </c>
      <c r="Q442" s="125">
        <v>2470.4</v>
      </c>
      <c r="R442" s="125">
        <v>134044</v>
      </c>
      <c r="S442" s="126">
        <v>31.486003573555688</v>
      </c>
    </row>
    <row r="443" spans="1:19" x14ac:dyDescent="0.25">
      <c r="A443" s="123">
        <v>7</v>
      </c>
      <c r="B443" s="125" t="s">
        <v>1449</v>
      </c>
      <c r="C443" s="127">
        <v>11011</v>
      </c>
      <c r="D443" s="125" t="s">
        <v>2436</v>
      </c>
      <c r="E443" s="125" t="s">
        <v>953</v>
      </c>
      <c r="F443" s="125" t="s">
        <v>958</v>
      </c>
      <c r="G443" s="125">
        <v>45</v>
      </c>
      <c r="H443" s="125">
        <v>0</v>
      </c>
      <c r="I443" s="125">
        <v>0</v>
      </c>
      <c r="J443" s="125">
        <v>0</v>
      </c>
      <c r="K443" s="125">
        <v>0</v>
      </c>
      <c r="L443" s="125">
        <v>0</v>
      </c>
      <c r="M443" s="125">
        <v>1</v>
      </c>
      <c r="N443" s="125">
        <v>0.6129</v>
      </c>
      <c r="O443" s="125">
        <v>3064</v>
      </c>
      <c r="P443" s="125">
        <v>9043</v>
      </c>
      <c r="Q443" s="125">
        <v>1873.65</v>
      </c>
      <c r="R443" s="125">
        <v>91272</v>
      </c>
      <c r="S443" s="126">
        <v>55.056316590563164</v>
      </c>
    </row>
    <row r="444" spans="1:19" x14ac:dyDescent="0.25">
      <c r="A444" s="123">
        <v>7</v>
      </c>
      <c r="B444" s="125" t="s">
        <v>1449</v>
      </c>
      <c r="C444" s="127">
        <v>11010</v>
      </c>
      <c r="D444" s="125" t="s">
        <v>2435</v>
      </c>
      <c r="E444" s="125" t="s">
        <v>953</v>
      </c>
      <c r="F444" s="125" t="s">
        <v>958</v>
      </c>
      <c r="G444" s="125">
        <v>35</v>
      </c>
      <c r="H444" s="125">
        <v>0</v>
      </c>
      <c r="I444" s="125">
        <v>0</v>
      </c>
      <c r="J444" s="125">
        <v>0</v>
      </c>
      <c r="K444" s="125">
        <v>0</v>
      </c>
      <c r="L444" s="125">
        <v>0</v>
      </c>
      <c r="M444" s="125">
        <v>1</v>
      </c>
      <c r="N444" s="125">
        <v>0.62190000000000001</v>
      </c>
      <c r="O444" s="125">
        <v>1905</v>
      </c>
      <c r="P444" s="125">
        <v>5897</v>
      </c>
      <c r="Q444" s="125">
        <v>1184.72</v>
      </c>
      <c r="R444" s="125">
        <v>83658</v>
      </c>
      <c r="S444" s="126">
        <v>46.160469667318985</v>
      </c>
    </row>
    <row r="445" spans="1:19" x14ac:dyDescent="0.25">
      <c r="A445" s="123">
        <v>7</v>
      </c>
      <c r="B445" s="125" t="s">
        <v>1449</v>
      </c>
      <c r="C445" s="127">
        <v>14132</v>
      </c>
      <c r="D445" s="125" t="s">
        <v>2440</v>
      </c>
      <c r="E445" s="125" t="s">
        <v>953</v>
      </c>
      <c r="F445" s="125" t="s">
        <v>958</v>
      </c>
      <c r="G445" s="125">
        <v>30</v>
      </c>
      <c r="H445" s="125">
        <v>0</v>
      </c>
      <c r="I445" s="125">
        <v>0</v>
      </c>
      <c r="J445" s="125">
        <v>0</v>
      </c>
      <c r="K445" s="125">
        <v>0</v>
      </c>
      <c r="L445" s="125">
        <v>0</v>
      </c>
      <c r="M445" s="125">
        <v>1</v>
      </c>
      <c r="N445" s="125">
        <v>0.45329999999999998</v>
      </c>
      <c r="O445" s="125">
        <v>1193</v>
      </c>
      <c r="P445" s="125">
        <v>2261</v>
      </c>
      <c r="Q445" s="125">
        <v>540.78</v>
      </c>
      <c r="R445" s="125">
        <v>60980</v>
      </c>
      <c r="S445" s="126">
        <v>20.648401826484019</v>
      </c>
    </row>
    <row r="446" spans="1:19" x14ac:dyDescent="0.25">
      <c r="A446" s="123">
        <v>7</v>
      </c>
      <c r="B446" s="125" t="s">
        <v>1449</v>
      </c>
      <c r="C446" s="127">
        <v>10995</v>
      </c>
      <c r="D446" s="125" t="s">
        <v>2420</v>
      </c>
      <c r="E446" s="125" t="s">
        <v>953</v>
      </c>
      <c r="F446" s="125" t="s">
        <v>958</v>
      </c>
      <c r="G446" s="125">
        <v>30</v>
      </c>
      <c r="H446" s="125">
        <v>0</v>
      </c>
      <c r="I446" s="125">
        <v>0</v>
      </c>
      <c r="J446" s="125">
        <v>0</v>
      </c>
      <c r="K446" s="125">
        <v>0</v>
      </c>
      <c r="L446" s="125">
        <v>0</v>
      </c>
      <c r="M446" s="125">
        <v>1</v>
      </c>
      <c r="N446" s="125">
        <v>0.82830000000000004</v>
      </c>
      <c r="O446" s="125">
        <v>2192</v>
      </c>
      <c r="P446" s="125">
        <v>6817</v>
      </c>
      <c r="Q446" s="125">
        <v>1815.63</v>
      </c>
      <c r="R446" s="125">
        <v>97073</v>
      </c>
      <c r="S446" s="126">
        <v>62.25570776255708</v>
      </c>
    </row>
    <row r="447" spans="1:19" x14ac:dyDescent="0.25">
      <c r="A447" s="123">
        <v>7</v>
      </c>
      <c r="B447" s="125" t="s">
        <v>1449</v>
      </c>
      <c r="C447" s="127">
        <v>11003</v>
      </c>
      <c r="D447" s="125" t="s">
        <v>2428</v>
      </c>
      <c r="E447" s="125" t="s">
        <v>953</v>
      </c>
      <c r="F447" s="125" t="s">
        <v>958</v>
      </c>
      <c r="G447" s="125">
        <v>30</v>
      </c>
      <c r="H447" s="125">
        <v>0</v>
      </c>
      <c r="I447" s="125">
        <v>0</v>
      </c>
      <c r="J447" s="125">
        <v>0</v>
      </c>
      <c r="K447" s="125">
        <v>0</v>
      </c>
      <c r="L447" s="125">
        <v>0</v>
      </c>
      <c r="M447" s="125">
        <v>1</v>
      </c>
      <c r="N447" s="125">
        <v>0.60299999999999998</v>
      </c>
      <c r="O447" s="125">
        <v>1216</v>
      </c>
      <c r="P447" s="125">
        <v>3520</v>
      </c>
      <c r="Q447" s="125">
        <v>733.25</v>
      </c>
      <c r="R447" s="125">
        <v>68435</v>
      </c>
      <c r="S447" s="126">
        <v>32.146118721461185</v>
      </c>
    </row>
    <row r="448" spans="1:19" x14ac:dyDescent="0.25">
      <c r="A448" s="123">
        <v>7</v>
      </c>
      <c r="B448" s="125" t="s">
        <v>1449</v>
      </c>
      <c r="C448" s="127">
        <v>10996</v>
      </c>
      <c r="D448" s="125" t="s">
        <v>2421</v>
      </c>
      <c r="E448" s="125" t="s">
        <v>953</v>
      </c>
      <c r="F448" s="125" t="s">
        <v>958</v>
      </c>
      <c r="G448" s="125">
        <v>30</v>
      </c>
      <c r="H448" s="125">
        <v>0</v>
      </c>
      <c r="I448" s="125">
        <v>0</v>
      </c>
      <c r="J448" s="125">
        <v>0</v>
      </c>
      <c r="K448" s="125">
        <v>0</v>
      </c>
      <c r="L448" s="125">
        <v>0</v>
      </c>
      <c r="M448" s="125">
        <v>1</v>
      </c>
      <c r="N448" s="125">
        <v>0.64</v>
      </c>
      <c r="O448" s="125">
        <v>1248</v>
      </c>
      <c r="P448" s="125">
        <v>4350</v>
      </c>
      <c r="Q448" s="125">
        <v>798.72</v>
      </c>
      <c r="R448" s="125">
        <v>85471</v>
      </c>
      <c r="S448" s="126">
        <v>39.726027397260275</v>
      </c>
    </row>
    <row r="449" spans="1:19" x14ac:dyDescent="0.25">
      <c r="A449" s="123">
        <v>7</v>
      </c>
      <c r="B449" s="125" t="s">
        <v>1449</v>
      </c>
      <c r="C449" s="127">
        <v>11012</v>
      </c>
      <c r="D449" s="125" t="s">
        <v>2437</v>
      </c>
      <c r="E449" s="125" t="s">
        <v>953</v>
      </c>
      <c r="F449" s="125" t="s">
        <v>958</v>
      </c>
      <c r="G449" s="125">
        <v>33</v>
      </c>
      <c r="H449" s="125">
        <v>0</v>
      </c>
      <c r="I449" s="125">
        <v>0</v>
      </c>
      <c r="J449" s="125">
        <v>0</v>
      </c>
      <c r="K449" s="125">
        <v>0</v>
      </c>
      <c r="L449" s="125">
        <v>0</v>
      </c>
      <c r="M449" s="125">
        <v>1</v>
      </c>
      <c r="N449" s="125">
        <v>0.51229999999999998</v>
      </c>
      <c r="O449" s="125">
        <v>1289</v>
      </c>
      <c r="P449" s="125">
        <v>3705</v>
      </c>
      <c r="Q449" s="125">
        <v>660.35</v>
      </c>
      <c r="R449" s="125">
        <v>61201</v>
      </c>
      <c r="S449" s="126">
        <v>30.759651307596513</v>
      </c>
    </row>
    <row r="450" spans="1:19" x14ac:dyDescent="0.25">
      <c r="A450" s="123">
        <v>7</v>
      </c>
      <c r="B450" s="125" t="s">
        <v>1449</v>
      </c>
      <c r="C450" s="127">
        <v>11006</v>
      </c>
      <c r="D450" s="125" t="s">
        <v>2431</v>
      </c>
      <c r="E450" s="125" t="s">
        <v>953</v>
      </c>
      <c r="F450" s="125" t="s">
        <v>958</v>
      </c>
      <c r="G450" s="125">
        <v>30</v>
      </c>
      <c r="H450" s="125">
        <v>0</v>
      </c>
      <c r="I450" s="125">
        <v>0</v>
      </c>
      <c r="J450" s="125">
        <v>0</v>
      </c>
      <c r="K450" s="125">
        <v>0</v>
      </c>
      <c r="L450" s="125">
        <v>0</v>
      </c>
      <c r="M450" s="125">
        <v>1</v>
      </c>
      <c r="N450" s="125">
        <v>0.69130000000000003</v>
      </c>
      <c r="O450" s="125">
        <v>1734</v>
      </c>
      <c r="P450" s="125">
        <v>5096</v>
      </c>
      <c r="Q450" s="125">
        <v>1198.71</v>
      </c>
      <c r="R450" s="125">
        <v>71511</v>
      </c>
      <c r="S450" s="126">
        <v>46.538812785388124</v>
      </c>
    </row>
    <row r="451" spans="1:19" x14ac:dyDescent="0.25">
      <c r="A451" s="123">
        <v>7</v>
      </c>
      <c r="B451" s="125" t="s">
        <v>1449</v>
      </c>
      <c r="C451" s="127">
        <v>11005</v>
      </c>
      <c r="D451" s="125" t="s">
        <v>2430</v>
      </c>
      <c r="E451" s="125" t="s">
        <v>953</v>
      </c>
      <c r="F451" s="125" t="s">
        <v>958</v>
      </c>
      <c r="G451" s="125">
        <v>35</v>
      </c>
      <c r="H451" s="125">
        <v>0</v>
      </c>
      <c r="I451" s="125">
        <v>0</v>
      </c>
      <c r="J451" s="125">
        <v>0</v>
      </c>
      <c r="K451" s="125">
        <v>0</v>
      </c>
      <c r="L451" s="125">
        <v>0</v>
      </c>
      <c r="M451" s="125">
        <v>1</v>
      </c>
      <c r="N451" s="125">
        <v>0.72470000000000001</v>
      </c>
      <c r="O451" s="125">
        <v>2378</v>
      </c>
      <c r="P451" s="125">
        <v>7896</v>
      </c>
      <c r="Q451" s="125">
        <v>1723.34</v>
      </c>
      <c r="R451" s="125">
        <v>57952</v>
      </c>
      <c r="S451" s="126">
        <v>61.80821917808219</v>
      </c>
    </row>
    <row r="452" spans="1:19" x14ac:dyDescent="0.25">
      <c r="A452" s="123">
        <v>7</v>
      </c>
      <c r="B452" s="125" t="s">
        <v>1449</v>
      </c>
      <c r="C452" s="127">
        <v>10999</v>
      </c>
      <c r="D452" s="125" t="s">
        <v>2424</v>
      </c>
      <c r="E452" s="125" t="s">
        <v>953</v>
      </c>
      <c r="F452" s="125" t="s">
        <v>958</v>
      </c>
      <c r="G452" s="125">
        <v>60</v>
      </c>
      <c r="H452" s="125">
        <v>0</v>
      </c>
      <c r="I452" s="125">
        <v>0</v>
      </c>
      <c r="J452" s="125">
        <v>0</v>
      </c>
      <c r="K452" s="125">
        <v>0</v>
      </c>
      <c r="L452" s="125">
        <v>0</v>
      </c>
      <c r="M452" s="125">
        <v>1</v>
      </c>
      <c r="N452" s="125">
        <v>0.57499999999999996</v>
      </c>
      <c r="O452" s="125">
        <v>2652</v>
      </c>
      <c r="P452" s="125">
        <v>8741</v>
      </c>
      <c r="Q452" s="125">
        <v>1524.9</v>
      </c>
      <c r="R452" s="125">
        <v>118419</v>
      </c>
      <c r="S452" s="126">
        <v>39.913242009132418</v>
      </c>
    </row>
    <row r="453" spans="1:19" x14ac:dyDescent="0.25">
      <c r="A453" s="123">
        <v>7</v>
      </c>
      <c r="B453" s="125" t="s">
        <v>1449</v>
      </c>
      <c r="C453" s="127">
        <v>11007</v>
      </c>
      <c r="D453" s="125" t="s">
        <v>2432</v>
      </c>
      <c r="E453" s="125" t="s">
        <v>953</v>
      </c>
      <c r="F453" s="125" t="s">
        <v>958</v>
      </c>
      <c r="G453" s="125">
        <v>45</v>
      </c>
      <c r="H453" s="125">
        <v>0</v>
      </c>
      <c r="I453" s="125">
        <v>0</v>
      </c>
      <c r="J453" s="125">
        <v>0</v>
      </c>
      <c r="K453" s="125">
        <v>0</v>
      </c>
      <c r="L453" s="125">
        <v>0</v>
      </c>
      <c r="M453" s="125">
        <v>1</v>
      </c>
      <c r="N453" s="125">
        <v>0.68379999999999996</v>
      </c>
      <c r="O453" s="125">
        <v>2418</v>
      </c>
      <c r="P453" s="125">
        <v>7360</v>
      </c>
      <c r="Q453" s="125">
        <v>1653.43</v>
      </c>
      <c r="R453" s="125">
        <v>113995</v>
      </c>
      <c r="S453" s="126">
        <v>44.80974124809741</v>
      </c>
    </row>
    <row r="454" spans="1:19" x14ac:dyDescent="0.25">
      <c r="A454" s="123">
        <v>7</v>
      </c>
      <c r="B454" s="125" t="s">
        <v>1449</v>
      </c>
      <c r="C454" s="127">
        <v>11001</v>
      </c>
      <c r="D454" s="125" t="s">
        <v>2426</v>
      </c>
      <c r="E454" s="125" t="s">
        <v>953</v>
      </c>
      <c r="F454" s="125" t="s">
        <v>958</v>
      </c>
      <c r="G454" s="125">
        <v>47</v>
      </c>
      <c r="H454" s="125">
        <v>0</v>
      </c>
      <c r="I454" s="125">
        <v>0</v>
      </c>
      <c r="J454" s="125">
        <v>0</v>
      </c>
      <c r="K454" s="125">
        <v>0</v>
      </c>
      <c r="L454" s="125">
        <v>0</v>
      </c>
      <c r="M454" s="125">
        <v>1</v>
      </c>
      <c r="N454" s="125">
        <v>0.60429999999999995</v>
      </c>
      <c r="O454" s="125">
        <v>2446</v>
      </c>
      <c r="P454" s="125">
        <v>7939</v>
      </c>
      <c r="Q454" s="125">
        <v>1478.12</v>
      </c>
      <c r="R454" s="125">
        <v>89307</v>
      </c>
      <c r="S454" s="126">
        <v>46.27805304575925</v>
      </c>
    </row>
    <row r="455" spans="1:19" x14ac:dyDescent="0.25">
      <c r="A455" s="129">
        <v>7</v>
      </c>
      <c r="B455" s="130" t="s">
        <v>1449</v>
      </c>
      <c r="C455" s="131">
        <v>77651</v>
      </c>
      <c r="D455" s="130" t="s">
        <v>2443</v>
      </c>
      <c r="E455" s="130" t="s">
        <v>953</v>
      </c>
      <c r="F455" s="130" t="s">
        <v>980</v>
      </c>
      <c r="G455" s="130">
        <v>0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/>
      <c r="O455" s="130"/>
      <c r="P455" s="130"/>
      <c r="Q455" s="130"/>
      <c r="R455" s="130">
        <v>28624</v>
      </c>
      <c r="S455" s="132"/>
    </row>
    <row r="456" spans="1:19" x14ac:dyDescent="0.25">
      <c r="A456" s="129">
        <v>7</v>
      </c>
      <c r="B456" s="130" t="s">
        <v>1449</v>
      </c>
      <c r="C456" s="131">
        <v>77652</v>
      </c>
      <c r="D456" s="130" t="s">
        <v>2444</v>
      </c>
      <c r="E456" s="130" t="s">
        <v>953</v>
      </c>
      <c r="F456" s="130" t="s">
        <v>980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/>
      <c r="O456" s="130"/>
      <c r="P456" s="130"/>
      <c r="Q456" s="130"/>
      <c r="R456" s="130">
        <v>22177</v>
      </c>
      <c r="S456" s="132"/>
    </row>
    <row r="457" spans="1:19" x14ac:dyDescent="0.25">
      <c r="A457" s="129">
        <v>7</v>
      </c>
      <c r="B457" s="130" t="s">
        <v>1449</v>
      </c>
      <c r="C457" s="131">
        <v>77650</v>
      </c>
      <c r="D457" s="130" t="s">
        <v>2442</v>
      </c>
      <c r="E457" s="130" t="s">
        <v>953</v>
      </c>
      <c r="F457" s="130" t="s">
        <v>980</v>
      </c>
      <c r="G457" s="130">
        <v>0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/>
      <c r="O457" s="130"/>
      <c r="P457" s="130"/>
      <c r="Q457" s="130"/>
      <c r="R457" s="130">
        <v>19873</v>
      </c>
      <c r="S457" s="132"/>
    </row>
    <row r="458" spans="1:19" x14ac:dyDescent="0.25">
      <c r="A458" s="129">
        <v>7</v>
      </c>
      <c r="B458" s="130" t="s">
        <v>1449</v>
      </c>
      <c r="C458" s="131">
        <v>77649</v>
      </c>
      <c r="D458" s="130" t="s">
        <v>2441</v>
      </c>
      <c r="E458" s="130" t="s">
        <v>953</v>
      </c>
      <c r="F458" s="130" t="s">
        <v>980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/>
      <c r="O458" s="130"/>
      <c r="P458" s="130"/>
      <c r="Q458" s="130"/>
      <c r="R458" s="130">
        <v>18712</v>
      </c>
      <c r="S458" s="132"/>
    </row>
    <row r="459" spans="1:19" x14ac:dyDescent="0.25">
      <c r="A459" s="123">
        <v>7</v>
      </c>
      <c r="B459" s="125" t="s">
        <v>1476</v>
      </c>
      <c r="C459" s="127">
        <v>10707</v>
      </c>
      <c r="D459" s="125" t="s">
        <v>2445</v>
      </c>
      <c r="E459" s="125" t="s">
        <v>986</v>
      </c>
      <c r="F459" s="125" t="s">
        <v>1013</v>
      </c>
      <c r="G459" s="125">
        <v>580</v>
      </c>
      <c r="H459" s="125">
        <v>24</v>
      </c>
      <c r="I459" s="125">
        <v>12</v>
      </c>
      <c r="J459" s="125">
        <v>4</v>
      </c>
      <c r="K459" s="125">
        <v>12</v>
      </c>
      <c r="L459" s="125">
        <v>52</v>
      </c>
      <c r="M459" s="125">
        <v>16</v>
      </c>
      <c r="N459" s="125">
        <v>1.4157</v>
      </c>
      <c r="O459" s="125">
        <v>49581</v>
      </c>
      <c r="P459" s="125">
        <v>200519</v>
      </c>
      <c r="Q459" s="125">
        <v>71701.429999999993</v>
      </c>
      <c r="R459" s="125">
        <v>570601</v>
      </c>
      <c r="S459" s="126">
        <v>94.718469532357105</v>
      </c>
    </row>
    <row r="460" spans="1:19" x14ac:dyDescent="0.25">
      <c r="A460" s="123">
        <v>7</v>
      </c>
      <c r="B460" s="125" t="s">
        <v>1476</v>
      </c>
      <c r="C460" s="127">
        <v>11055</v>
      </c>
      <c r="D460" s="125" t="s">
        <v>2450</v>
      </c>
      <c r="E460" s="125" t="s">
        <v>953</v>
      </c>
      <c r="F460" s="125" t="s">
        <v>961</v>
      </c>
      <c r="G460" s="125">
        <v>95</v>
      </c>
      <c r="H460" s="125">
        <v>0</v>
      </c>
      <c r="I460" s="125">
        <v>0</v>
      </c>
      <c r="J460" s="125">
        <v>0</v>
      </c>
      <c r="K460" s="125">
        <v>0</v>
      </c>
      <c r="L460" s="125">
        <v>0</v>
      </c>
      <c r="M460" s="125">
        <v>2</v>
      </c>
      <c r="N460" s="125">
        <v>0.69399999999999995</v>
      </c>
      <c r="O460" s="125">
        <v>14289</v>
      </c>
      <c r="P460" s="125">
        <v>43224</v>
      </c>
      <c r="Q460" s="125">
        <v>9916.5660000000007</v>
      </c>
      <c r="R460" s="125">
        <v>220987</v>
      </c>
      <c r="S460" s="126">
        <v>124.65465032444123</v>
      </c>
    </row>
    <row r="461" spans="1:19" x14ac:dyDescent="0.25">
      <c r="A461" s="123">
        <v>7</v>
      </c>
      <c r="B461" s="125" t="s">
        <v>1476</v>
      </c>
      <c r="C461" s="127">
        <v>11057</v>
      </c>
      <c r="D461" s="125" t="s">
        <v>2452</v>
      </c>
      <c r="E461" s="125" t="s">
        <v>953</v>
      </c>
      <c r="F461" s="125" t="s">
        <v>961</v>
      </c>
      <c r="G461" s="125">
        <v>102</v>
      </c>
      <c r="H461" s="125">
        <v>0</v>
      </c>
      <c r="I461" s="125">
        <v>0</v>
      </c>
      <c r="J461" s="125">
        <v>0</v>
      </c>
      <c r="K461" s="125">
        <v>0</v>
      </c>
      <c r="L461" s="125">
        <v>0</v>
      </c>
      <c r="M461" s="125">
        <v>2</v>
      </c>
      <c r="N461" s="125">
        <v>0.67090000000000005</v>
      </c>
      <c r="O461" s="125">
        <v>8197</v>
      </c>
      <c r="P461" s="125">
        <v>23144</v>
      </c>
      <c r="Q461" s="125">
        <v>5499.3672999999999</v>
      </c>
      <c r="R461" s="125">
        <v>163305</v>
      </c>
      <c r="S461" s="126">
        <v>62.16492076282568</v>
      </c>
    </row>
    <row r="462" spans="1:19" x14ac:dyDescent="0.25">
      <c r="A462" s="123">
        <v>7</v>
      </c>
      <c r="B462" s="125" t="s">
        <v>1476</v>
      </c>
      <c r="C462" s="127">
        <v>11052</v>
      </c>
      <c r="D462" s="125" t="s">
        <v>2447</v>
      </c>
      <c r="E462" s="125" t="s">
        <v>953</v>
      </c>
      <c r="F462" s="125" t="s">
        <v>954</v>
      </c>
      <c r="G462" s="125">
        <v>96</v>
      </c>
      <c r="H462" s="125">
        <v>8</v>
      </c>
      <c r="I462" s="125">
        <v>0</v>
      </c>
      <c r="J462" s="125">
        <v>0</v>
      </c>
      <c r="K462" s="125">
        <v>0</v>
      </c>
      <c r="L462" s="125">
        <v>8</v>
      </c>
      <c r="M462" s="125">
        <v>2</v>
      </c>
      <c r="N462" s="125">
        <v>0.77880000000000005</v>
      </c>
      <c r="O462" s="125">
        <v>9071</v>
      </c>
      <c r="P462" s="125">
        <v>33880</v>
      </c>
      <c r="Q462" s="125">
        <v>7064.4948000000004</v>
      </c>
      <c r="R462" s="125">
        <v>189300</v>
      </c>
      <c r="S462" s="126">
        <v>96.689497716894977</v>
      </c>
    </row>
    <row r="463" spans="1:19" x14ac:dyDescent="0.25">
      <c r="A463" s="123">
        <v>7</v>
      </c>
      <c r="B463" s="125" t="s">
        <v>1476</v>
      </c>
      <c r="C463" s="127">
        <v>11058</v>
      </c>
      <c r="D463" s="125" t="s">
        <v>2453</v>
      </c>
      <c r="E463" s="125" t="s">
        <v>953</v>
      </c>
      <c r="F463" s="125" t="s">
        <v>954</v>
      </c>
      <c r="G463" s="125">
        <v>125</v>
      </c>
      <c r="H463" s="125">
        <v>0</v>
      </c>
      <c r="I463" s="125">
        <v>0</v>
      </c>
      <c r="J463" s="125">
        <v>0</v>
      </c>
      <c r="K463" s="125">
        <v>0</v>
      </c>
      <c r="L463" s="125">
        <v>0</v>
      </c>
      <c r="M463" s="125">
        <v>2</v>
      </c>
      <c r="N463" s="125">
        <v>0.58399999999999996</v>
      </c>
      <c r="O463" s="125">
        <v>11483</v>
      </c>
      <c r="P463" s="125">
        <v>32888</v>
      </c>
      <c r="Q463" s="125">
        <v>6706.0720000000001</v>
      </c>
      <c r="R463" s="125">
        <v>168466</v>
      </c>
      <c r="S463" s="126">
        <v>72.083287671232881</v>
      </c>
    </row>
    <row r="464" spans="1:19" x14ac:dyDescent="0.25">
      <c r="A464" s="123">
        <v>7</v>
      </c>
      <c r="B464" s="125" t="s">
        <v>1476</v>
      </c>
      <c r="C464" s="127">
        <v>11053</v>
      </c>
      <c r="D464" s="125" t="s">
        <v>2448</v>
      </c>
      <c r="E464" s="125" t="s">
        <v>953</v>
      </c>
      <c r="F464" s="125" t="s">
        <v>958</v>
      </c>
      <c r="G464" s="125">
        <v>60</v>
      </c>
      <c r="H464" s="125">
        <v>0</v>
      </c>
      <c r="I464" s="125">
        <v>0</v>
      </c>
      <c r="J464" s="125">
        <v>0</v>
      </c>
      <c r="K464" s="125">
        <v>0</v>
      </c>
      <c r="L464" s="125">
        <v>0</v>
      </c>
      <c r="M464" s="125">
        <v>1</v>
      </c>
      <c r="N464" s="125">
        <v>0.56789999999999996</v>
      </c>
      <c r="O464" s="125">
        <v>5087</v>
      </c>
      <c r="P464" s="125">
        <v>11417</v>
      </c>
      <c r="Q464" s="125">
        <v>2888.9072999999999</v>
      </c>
      <c r="R464" s="125">
        <v>110686</v>
      </c>
      <c r="S464" s="126">
        <v>52.1324200913242</v>
      </c>
    </row>
    <row r="465" spans="1:19" x14ac:dyDescent="0.25">
      <c r="A465" s="123">
        <v>7</v>
      </c>
      <c r="B465" s="125" t="s">
        <v>1476</v>
      </c>
      <c r="C465" s="127">
        <v>11051</v>
      </c>
      <c r="D465" s="125" t="s">
        <v>2446</v>
      </c>
      <c r="E465" s="125" t="s">
        <v>953</v>
      </c>
      <c r="F465" s="125" t="s">
        <v>958</v>
      </c>
      <c r="G465" s="125">
        <v>33</v>
      </c>
      <c r="H465" s="125">
        <v>0</v>
      </c>
      <c r="I465" s="125">
        <v>0</v>
      </c>
      <c r="J465" s="125">
        <v>0</v>
      </c>
      <c r="K465" s="125">
        <v>0</v>
      </c>
      <c r="L465" s="125">
        <v>0</v>
      </c>
      <c r="M465" s="125">
        <v>1</v>
      </c>
      <c r="N465" s="125">
        <v>0.60409999999999997</v>
      </c>
      <c r="O465" s="125">
        <v>1888</v>
      </c>
      <c r="P465" s="125">
        <v>4678</v>
      </c>
      <c r="Q465" s="125">
        <v>1140.5408</v>
      </c>
      <c r="R465" s="125">
        <v>63326</v>
      </c>
      <c r="S465" s="126">
        <v>38.837691988376918</v>
      </c>
    </row>
    <row r="466" spans="1:19" x14ac:dyDescent="0.25">
      <c r="A466" s="123">
        <v>7</v>
      </c>
      <c r="B466" s="125" t="s">
        <v>1476</v>
      </c>
      <c r="C466" s="127">
        <v>11054</v>
      </c>
      <c r="D466" s="125" t="s">
        <v>2449</v>
      </c>
      <c r="E466" s="125" t="s">
        <v>953</v>
      </c>
      <c r="F466" s="125" t="s">
        <v>958</v>
      </c>
      <c r="G466" s="125">
        <v>52</v>
      </c>
      <c r="H466" s="125">
        <v>0</v>
      </c>
      <c r="I466" s="125">
        <v>0</v>
      </c>
      <c r="J466" s="125">
        <v>0</v>
      </c>
      <c r="K466" s="125">
        <v>0</v>
      </c>
      <c r="L466" s="125">
        <v>0</v>
      </c>
      <c r="M466" s="125">
        <v>1</v>
      </c>
      <c r="N466" s="125">
        <v>0.64900000000000002</v>
      </c>
      <c r="O466" s="125">
        <v>6354</v>
      </c>
      <c r="P466" s="125">
        <v>15734</v>
      </c>
      <c r="Q466" s="125">
        <v>4120.6363000000001</v>
      </c>
      <c r="R466" s="125">
        <v>147876</v>
      </c>
      <c r="S466" s="126">
        <v>82.897787144362482</v>
      </c>
    </row>
    <row r="467" spans="1:19" x14ac:dyDescent="0.25">
      <c r="A467" s="123">
        <v>7</v>
      </c>
      <c r="B467" s="125" t="s">
        <v>1476</v>
      </c>
      <c r="C467" s="127">
        <v>11056</v>
      </c>
      <c r="D467" s="125" t="s">
        <v>2451</v>
      </c>
      <c r="E467" s="125" t="s">
        <v>953</v>
      </c>
      <c r="F467" s="125" t="s">
        <v>958</v>
      </c>
      <c r="G467" s="125">
        <v>38</v>
      </c>
      <c r="H467" s="125">
        <v>0</v>
      </c>
      <c r="I467" s="125">
        <v>0</v>
      </c>
      <c r="J467" s="125">
        <v>0</v>
      </c>
      <c r="K467" s="125">
        <v>0</v>
      </c>
      <c r="L467" s="125">
        <v>0</v>
      </c>
      <c r="M467" s="125">
        <v>1</v>
      </c>
      <c r="N467" s="125">
        <v>0.44450000000000001</v>
      </c>
      <c r="O467" s="125">
        <v>5111</v>
      </c>
      <c r="P467" s="125">
        <v>12416</v>
      </c>
      <c r="Q467" s="125">
        <v>2271.6799999999998</v>
      </c>
      <c r="R467" s="125">
        <v>94228</v>
      </c>
      <c r="S467" s="126">
        <v>89.516943042537847</v>
      </c>
    </row>
    <row r="468" spans="1:19" x14ac:dyDescent="0.25">
      <c r="A468" s="123">
        <v>7</v>
      </c>
      <c r="B468" s="125" t="s">
        <v>1476</v>
      </c>
      <c r="C468" s="127">
        <v>11059</v>
      </c>
      <c r="D468" s="125" t="s">
        <v>2454</v>
      </c>
      <c r="E468" s="125" t="s">
        <v>953</v>
      </c>
      <c r="F468" s="125" t="s">
        <v>958</v>
      </c>
      <c r="G468" s="125">
        <v>30</v>
      </c>
      <c r="H468" s="125">
        <v>0</v>
      </c>
      <c r="I468" s="125">
        <v>0</v>
      </c>
      <c r="J468" s="125">
        <v>0</v>
      </c>
      <c r="K468" s="125">
        <v>0</v>
      </c>
      <c r="L468" s="125">
        <v>0</v>
      </c>
      <c r="M468" s="125">
        <v>1</v>
      </c>
      <c r="N468" s="125">
        <v>0.58389999999999997</v>
      </c>
      <c r="O468" s="125">
        <v>3457</v>
      </c>
      <c r="P468" s="125">
        <v>8843</v>
      </c>
      <c r="Q468" s="125">
        <v>2018.5423000000001</v>
      </c>
      <c r="R468" s="125">
        <v>64389</v>
      </c>
      <c r="S468" s="126">
        <v>80.757990867579906</v>
      </c>
    </row>
    <row r="469" spans="1:19" x14ac:dyDescent="0.25">
      <c r="A469" s="123">
        <v>7</v>
      </c>
      <c r="B469" s="125" t="s">
        <v>1476</v>
      </c>
      <c r="C469" s="127">
        <v>11060</v>
      </c>
      <c r="D469" s="125" t="s">
        <v>2455</v>
      </c>
      <c r="E469" s="125" t="s">
        <v>953</v>
      </c>
      <c r="F469" s="125" t="s">
        <v>958</v>
      </c>
      <c r="G469" s="125">
        <v>32</v>
      </c>
      <c r="H469" s="125">
        <v>0</v>
      </c>
      <c r="I469" s="125">
        <v>0</v>
      </c>
      <c r="J469" s="125">
        <v>0</v>
      </c>
      <c r="K469" s="125">
        <v>0</v>
      </c>
      <c r="L469" s="125">
        <v>0</v>
      </c>
      <c r="M469" s="125">
        <v>1</v>
      </c>
      <c r="N469" s="125">
        <v>0.54700000000000004</v>
      </c>
      <c r="O469" s="125">
        <v>2750</v>
      </c>
      <c r="P469" s="125">
        <v>6151</v>
      </c>
      <c r="Q469" s="125">
        <v>1505.61</v>
      </c>
      <c r="R469" s="125">
        <v>69090</v>
      </c>
      <c r="S469" s="126">
        <v>52.662671232876711</v>
      </c>
    </row>
    <row r="470" spans="1:19" x14ac:dyDescent="0.25">
      <c r="A470" s="129">
        <v>7</v>
      </c>
      <c r="B470" s="130" t="s">
        <v>1476</v>
      </c>
      <c r="C470" s="131">
        <v>24704</v>
      </c>
      <c r="D470" s="130" t="s">
        <v>2456</v>
      </c>
      <c r="E470" s="130" t="s">
        <v>953</v>
      </c>
      <c r="F470" s="130" t="s">
        <v>980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/>
      <c r="O470" s="130"/>
      <c r="P470" s="130"/>
      <c r="Q470" s="130"/>
      <c r="R470" s="130">
        <v>54853</v>
      </c>
      <c r="S470" s="132"/>
    </row>
    <row r="471" spans="1:19" x14ac:dyDescent="0.25">
      <c r="A471" s="129">
        <v>7</v>
      </c>
      <c r="B471" s="130" t="s">
        <v>1476</v>
      </c>
      <c r="C471" s="131">
        <v>28843</v>
      </c>
      <c r="D471" s="130" t="s">
        <v>2457</v>
      </c>
      <c r="E471" s="130" t="s">
        <v>953</v>
      </c>
      <c r="F471" s="130" t="s">
        <v>980</v>
      </c>
      <c r="G471" s="130">
        <v>0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/>
      <c r="O471" s="130"/>
      <c r="P471" s="130"/>
      <c r="Q471" s="130"/>
      <c r="R471" s="130">
        <v>32322</v>
      </c>
      <c r="S471" s="132"/>
    </row>
    <row r="472" spans="1:19" x14ac:dyDescent="0.25">
      <c r="A472" s="123">
        <v>7</v>
      </c>
      <c r="B472" s="125" t="s">
        <v>1490</v>
      </c>
      <c r="C472" s="127">
        <v>10708</v>
      </c>
      <c r="D472" s="125" t="s">
        <v>2458</v>
      </c>
      <c r="E472" s="125" t="s">
        <v>949</v>
      </c>
      <c r="F472" s="125" t="s">
        <v>950</v>
      </c>
      <c r="G472" s="125">
        <v>820</v>
      </c>
      <c r="H472" s="125">
        <v>44</v>
      </c>
      <c r="I472" s="125">
        <v>16</v>
      </c>
      <c r="J472" s="125">
        <v>12</v>
      </c>
      <c r="K472" s="125">
        <v>0</v>
      </c>
      <c r="L472" s="125">
        <v>72</v>
      </c>
      <c r="M472" s="125">
        <v>16</v>
      </c>
      <c r="N472" s="125">
        <v>1.5790999999999999</v>
      </c>
      <c r="O472" s="125">
        <v>70404</v>
      </c>
      <c r="P472" s="125">
        <v>318190</v>
      </c>
      <c r="Q472" s="125">
        <v>110997</v>
      </c>
      <c r="R472" s="125">
        <v>744007</v>
      </c>
      <c r="S472" s="126">
        <v>106.31139325091881</v>
      </c>
    </row>
    <row r="473" spans="1:19" x14ac:dyDescent="0.25">
      <c r="A473" s="123">
        <v>7</v>
      </c>
      <c r="B473" s="125" t="s">
        <v>1490</v>
      </c>
      <c r="C473" s="127">
        <v>11061</v>
      </c>
      <c r="D473" s="125" t="s">
        <v>2459</v>
      </c>
      <c r="E473" s="125" t="s">
        <v>953</v>
      </c>
      <c r="F473" s="125" t="s">
        <v>961</v>
      </c>
      <c r="G473" s="125">
        <v>96</v>
      </c>
      <c r="H473" s="125">
        <v>0</v>
      </c>
      <c r="I473" s="125">
        <v>0</v>
      </c>
      <c r="J473" s="125">
        <v>0</v>
      </c>
      <c r="K473" s="125">
        <v>0</v>
      </c>
      <c r="L473" s="125">
        <v>0</v>
      </c>
      <c r="M473" s="125">
        <v>2</v>
      </c>
      <c r="N473" s="125">
        <v>0.89500000000000002</v>
      </c>
      <c r="O473" s="125">
        <v>8468</v>
      </c>
      <c r="P473" s="125">
        <v>25030</v>
      </c>
      <c r="Q473" s="125">
        <v>7578.86</v>
      </c>
      <c r="R473" s="125">
        <v>206039</v>
      </c>
      <c r="S473" s="126">
        <v>71.432648401826484</v>
      </c>
    </row>
    <row r="474" spans="1:19" x14ac:dyDescent="0.25">
      <c r="A474" s="123">
        <v>7</v>
      </c>
      <c r="B474" s="125" t="s">
        <v>1490</v>
      </c>
      <c r="C474" s="127">
        <v>11066</v>
      </c>
      <c r="D474" s="125" t="s">
        <v>2464</v>
      </c>
      <c r="E474" s="125" t="s">
        <v>953</v>
      </c>
      <c r="F474" s="125" t="s">
        <v>961</v>
      </c>
      <c r="G474" s="125">
        <v>150</v>
      </c>
      <c r="H474" s="125">
        <v>0</v>
      </c>
      <c r="I474" s="125">
        <v>0</v>
      </c>
      <c r="J474" s="125">
        <v>0</v>
      </c>
      <c r="K474" s="125">
        <v>0</v>
      </c>
      <c r="L474" s="125">
        <v>0</v>
      </c>
      <c r="M474" s="125">
        <v>4</v>
      </c>
      <c r="N474" s="125">
        <v>0.78510000000000002</v>
      </c>
      <c r="O474" s="125">
        <v>10740</v>
      </c>
      <c r="P474" s="125">
        <v>42622</v>
      </c>
      <c r="Q474" s="125">
        <v>8431.9740000000002</v>
      </c>
      <c r="R474" s="125">
        <v>216567</v>
      </c>
      <c r="S474" s="126">
        <v>77.848401826484022</v>
      </c>
    </row>
    <row r="475" spans="1:19" x14ac:dyDescent="0.25">
      <c r="A475" s="123">
        <v>7</v>
      </c>
      <c r="B475" s="125" t="s">
        <v>1490</v>
      </c>
      <c r="C475" s="127">
        <v>11070</v>
      </c>
      <c r="D475" s="125" t="s">
        <v>2468</v>
      </c>
      <c r="E475" s="125" t="s">
        <v>953</v>
      </c>
      <c r="F475" s="125" t="s">
        <v>961</v>
      </c>
      <c r="G475" s="125">
        <v>120</v>
      </c>
      <c r="H475" s="125">
        <v>0</v>
      </c>
      <c r="I475" s="125">
        <v>2</v>
      </c>
      <c r="J475" s="125">
        <v>0</v>
      </c>
      <c r="K475" s="125">
        <v>0</v>
      </c>
      <c r="L475" s="125">
        <v>2</v>
      </c>
      <c r="M475" s="125">
        <v>2</v>
      </c>
      <c r="N475" s="125">
        <v>0.82099999999999995</v>
      </c>
      <c r="O475" s="125">
        <v>10539</v>
      </c>
      <c r="P475" s="125">
        <v>31654</v>
      </c>
      <c r="Q475" s="125">
        <v>8652.52</v>
      </c>
      <c r="R475" s="125">
        <v>297218</v>
      </c>
      <c r="S475" s="126">
        <v>72.269406392694066</v>
      </c>
    </row>
    <row r="476" spans="1:19" x14ac:dyDescent="0.25">
      <c r="A476" s="123">
        <v>7</v>
      </c>
      <c r="B476" s="125" t="s">
        <v>1490</v>
      </c>
      <c r="C476" s="127">
        <v>11069</v>
      </c>
      <c r="D476" s="125" t="s">
        <v>2467</v>
      </c>
      <c r="E476" s="125" t="s">
        <v>953</v>
      </c>
      <c r="F476" s="125" t="s">
        <v>961</v>
      </c>
      <c r="G476" s="125">
        <v>120</v>
      </c>
      <c r="H476" s="125">
        <v>0</v>
      </c>
      <c r="I476" s="125">
        <v>0</v>
      </c>
      <c r="J476" s="125">
        <v>0</v>
      </c>
      <c r="K476" s="125">
        <v>0</v>
      </c>
      <c r="L476" s="125">
        <v>0</v>
      </c>
      <c r="M476" s="125">
        <v>2</v>
      </c>
      <c r="N476" s="125">
        <v>0.60099999999999998</v>
      </c>
      <c r="O476" s="125">
        <v>7108</v>
      </c>
      <c r="P476" s="125">
        <v>19211</v>
      </c>
      <c r="Q476" s="125">
        <v>4271.91</v>
      </c>
      <c r="R476" s="125">
        <v>211101</v>
      </c>
      <c r="S476" s="126">
        <v>43.860730593607308</v>
      </c>
    </row>
    <row r="477" spans="1:19" x14ac:dyDescent="0.25">
      <c r="A477" s="123">
        <v>7</v>
      </c>
      <c r="B477" s="125" t="s">
        <v>1490</v>
      </c>
      <c r="C477" s="127">
        <v>11065</v>
      </c>
      <c r="D477" s="125" t="s">
        <v>2463</v>
      </c>
      <c r="E477" s="125" t="s">
        <v>953</v>
      </c>
      <c r="F477" s="125" t="s">
        <v>954</v>
      </c>
      <c r="G477" s="125">
        <v>46</v>
      </c>
      <c r="H477" s="125">
        <v>0</v>
      </c>
      <c r="I477" s="125">
        <v>0</v>
      </c>
      <c r="J477" s="125">
        <v>0</v>
      </c>
      <c r="K477" s="125">
        <v>0</v>
      </c>
      <c r="L477" s="125">
        <v>0</v>
      </c>
      <c r="M477" s="125">
        <v>1</v>
      </c>
      <c r="N477" s="125">
        <v>0.6381</v>
      </c>
      <c r="O477" s="125">
        <v>4646</v>
      </c>
      <c r="P477" s="125">
        <v>12944</v>
      </c>
      <c r="Q477" s="125">
        <v>2964.61</v>
      </c>
      <c r="R477" s="125">
        <v>136888</v>
      </c>
      <c r="S477" s="126">
        <v>77.093508040500296</v>
      </c>
    </row>
    <row r="478" spans="1:19" x14ac:dyDescent="0.25">
      <c r="A478" s="123">
        <v>7</v>
      </c>
      <c r="B478" s="125" t="s">
        <v>1490</v>
      </c>
      <c r="C478" s="127">
        <v>11063</v>
      </c>
      <c r="D478" s="125" t="s">
        <v>2461</v>
      </c>
      <c r="E478" s="125" t="s">
        <v>953</v>
      </c>
      <c r="F478" s="125" t="s">
        <v>958</v>
      </c>
      <c r="G478" s="125">
        <v>90</v>
      </c>
      <c r="H478" s="125">
        <v>0</v>
      </c>
      <c r="I478" s="125">
        <v>0</v>
      </c>
      <c r="J478" s="125">
        <v>0</v>
      </c>
      <c r="K478" s="125">
        <v>0</v>
      </c>
      <c r="L478" s="125">
        <v>0</v>
      </c>
      <c r="M478" s="125">
        <v>1</v>
      </c>
      <c r="N478" s="125">
        <v>0.52580000000000005</v>
      </c>
      <c r="O478" s="125">
        <v>5200</v>
      </c>
      <c r="P478" s="125">
        <v>12720</v>
      </c>
      <c r="Q478" s="125">
        <v>2734.16</v>
      </c>
      <c r="R478" s="125">
        <v>189844</v>
      </c>
      <c r="S478" s="126">
        <v>38.721461187214615</v>
      </c>
    </row>
    <row r="479" spans="1:19" x14ac:dyDescent="0.25">
      <c r="A479" s="123">
        <v>7</v>
      </c>
      <c r="B479" s="125" t="s">
        <v>1490</v>
      </c>
      <c r="C479" s="127">
        <v>11076</v>
      </c>
      <c r="D479" s="125" t="s">
        <v>2474</v>
      </c>
      <c r="E479" s="125" t="s">
        <v>953</v>
      </c>
      <c r="F479" s="125" t="s">
        <v>958</v>
      </c>
      <c r="G479" s="125">
        <v>34</v>
      </c>
      <c r="H479" s="125">
        <v>0</v>
      </c>
      <c r="I479" s="125">
        <v>0</v>
      </c>
      <c r="J479" s="125">
        <v>0</v>
      </c>
      <c r="K479" s="125">
        <v>0</v>
      </c>
      <c r="L479" s="125">
        <v>0</v>
      </c>
      <c r="M479" s="125">
        <v>2</v>
      </c>
      <c r="N479" s="125">
        <v>0.4798</v>
      </c>
      <c r="O479" s="125">
        <v>2793</v>
      </c>
      <c r="P479" s="125">
        <v>7231</v>
      </c>
      <c r="Q479" s="125">
        <v>1340.0814</v>
      </c>
      <c r="R479" s="125">
        <v>81025</v>
      </c>
      <c r="S479" s="126">
        <v>58.267526188557618</v>
      </c>
    </row>
    <row r="480" spans="1:19" x14ac:dyDescent="0.25">
      <c r="A480" s="123">
        <v>7</v>
      </c>
      <c r="B480" s="125" t="s">
        <v>1490</v>
      </c>
      <c r="C480" s="127">
        <v>11064</v>
      </c>
      <c r="D480" s="125" t="s">
        <v>2462</v>
      </c>
      <c r="E480" s="125" t="s">
        <v>953</v>
      </c>
      <c r="F480" s="125" t="s">
        <v>958</v>
      </c>
      <c r="G480" s="125">
        <v>30</v>
      </c>
      <c r="H480" s="125">
        <v>0</v>
      </c>
      <c r="I480" s="125">
        <v>0</v>
      </c>
      <c r="J480" s="125">
        <v>0</v>
      </c>
      <c r="K480" s="125">
        <v>0</v>
      </c>
      <c r="L480" s="125">
        <v>0</v>
      </c>
      <c r="M480" s="125">
        <v>1</v>
      </c>
      <c r="N480" s="125">
        <v>0.70009999999999994</v>
      </c>
      <c r="O480" s="125">
        <v>2560</v>
      </c>
      <c r="P480" s="125">
        <v>6401</v>
      </c>
      <c r="Q480" s="125">
        <v>1792.2560000000001</v>
      </c>
      <c r="R480" s="125">
        <v>88815</v>
      </c>
      <c r="S480" s="126">
        <v>58.456621004566209</v>
      </c>
    </row>
    <row r="481" spans="1:19" x14ac:dyDescent="0.25">
      <c r="A481" s="123">
        <v>7</v>
      </c>
      <c r="B481" s="125" t="s">
        <v>1490</v>
      </c>
      <c r="C481" s="127">
        <v>11062</v>
      </c>
      <c r="D481" s="125" t="s">
        <v>2460</v>
      </c>
      <c r="E481" s="125" t="s">
        <v>953</v>
      </c>
      <c r="F481" s="125" t="s">
        <v>958</v>
      </c>
      <c r="G481" s="125">
        <v>34</v>
      </c>
      <c r="H481" s="125">
        <v>0</v>
      </c>
      <c r="I481" s="125">
        <v>0</v>
      </c>
      <c r="J481" s="125">
        <v>0</v>
      </c>
      <c r="K481" s="125">
        <v>0</v>
      </c>
      <c r="L481" s="125">
        <v>0</v>
      </c>
      <c r="M481" s="125">
        <v>2</v>
      </c>
      <c r="N481" s="125">
        <v>0.52629999999999999</v>
      </c>
      <c r="O481" s="125">
        <v>3649</v>
      </c>
      <c r="P481" s="125">
        <v>9937</v>
      </c>
      <c r="Q481" s="125">
        <v>1920.4686999999999</v>
      </c>
      <c r="R481" s="125">
        <v>109952</v>
      </c>
      <c r="S481" s="126">
        <v>80.072522159548754</v>
      </c>
    </row>
    <row r="482" spans="1:19" x14ac:dyDescent="0.25">
      <c r="A482" s="123">
        <v>7</v>
      </c>
      <c r="B482" s="125" t="s">
        <v>1490</v>
      </c>
      <c r="C482" s="127">
        <v>11067</v>
      </c>
      <c r="D482" s="125" t="s">
        <v>2465</v>
      </c>
      <c r="E482" s="125" t="s">
        <v>953</v>
      </c>
      <c r="F482" s="125" t="s">
        <v>958</v>
      </c>
      <c r="G482" s="125">
        <v>39</v>
      </c>
      <c r="H482" s="125">
        <v>0</v>
      </c>
      <c r="I482" s="125">
        <v>0</v>
      </c>
      <c r="J482" s="125">
        <v>0</v>
      </c>
      <c r="K482" s="125">
        <v>0</v>
      </c>
      <c r="L482" s="125">
        <v>0</v>
      </c>
      <c r="M482" s="125">
        <v>1</v>
      </c>
      <c r="N482" s="125">
        <v>0.54620000000000002</v>
      </c>
      <c r="O482" s="125">
        <v>2665</v>
      </c>
      <c r="P482" s="125">
        <v>7326</v>
      </c>
      <c r="Q482" s="125">
        <v>1455.623</v>
      </c>
      <c r="R482" s="125">
        <v>93471</v>
      </c>
      <c r="S482" s="126">
        <v>51.464699683877768</v>
      </c>
    </row>
    <row r="483" spans="1:19" x14ac:dyDescent="0.25">
      <c r="A483" s="123">
        <v>7</v>
      </c>
      <c r="B483" s="125" t="s">
        <v>1490</v>
      </c>
      <c r="C483" s="127">
        <v>11072</v>
      </c>
      <c r="D483" s="125" t="s">
        <v>2470</v>
      </c>
      <c r="E483" s="125" t="s">
        <v>953</v>
      </c>
      <c r="F483" s="125" t="s">
        <v>958</v>
      </c>
      <c r="G483" s="125">
        <v>30</v>
      </c>
      <c r="H483" s="125">
        <v>0</v>
      </c>
      <c r="I483" s="125">
        <v>0</v>
      </c>
      <c r="J483" s="125">
        <v>0</v>
      </c>
      <c r="K483" s="125">
        <v>0</v>
      </c>
      <c r="L483" s="125">
        <v>0</v>
      </c>
      <c r="M483" s="125">
        <v>1</v>
      </c>
      <c r="N483" s="125">
        <v>0.72929999999999995</v>
      </c>
      <c r="O483" s="125">
        <v>1786</v>
      </c>
      <c r="P483" s="125">
        <v>4750</v>
      </c>
      <c r="Q483" s="125">
        <v>1302.5298</v>
      </c>
      <c r="R483" s="125">
        <v>71237</v>
      </c>
      <c r="S483" s="126">
        <v>43.378995433789953</v>
      </c>
    </row>
    <row r="484" spans="1:19" x14ac:dyDescent="0.25">
      <c r="A484" s="123">
        <v>7</v>
      </c>
      <c r="B484" s="125" t="s">
        <v>1490</v>
      </c>
      <c r="C484" s="127">
        <v>11074</v>
      </c>
      <c r="D484" s="125" t="s">
        <v>2472</v>
      </c>
      <c r="E484" s="125" t="s">
        <v>953</v>
      </c>
      <c r="F484" s="125" t="s">
        <v>958</v>
      </c>
      <c r="G484" s="125">
        <v>28</v>
      </c>
      <c r="H484" s="125">
        <v>0</v>
      </c>
      <c r="I484" s="125">
        <v>0</v>
      </c>
      <c r="J484" s="125">
        <v>0</v>
      </c>
      <c r="K484" s="125">
        <v>0</v>
      </c>
      <c r="L484" s="125">
        <v>0</v>
      </c>
      <c r="M484" s="125">
        <v>1</v>
      </c>
      <c r="N484" s="125">
        <v>0.68840000000000001</v>
      </c>
      <c r="O484" s="125">
        <v>1707</v>
      </c>
      <c r="P484" s="125">
        <v>4390</v>
      </c>
      <c r="Q484" s="125">
        <v>1174.33</v>
      </c>
      <c r="R484" s="125">
        <v>63722</v>
      </c>
      <c r="S484" s="126">
        <v>42.954990215264189</v>
      </c>
    </row>
    <row r="485" spans="1:19" x14ac:dyDescent="0.25">
      <c r="A485" s="123">
        <v>7</v>
      </c>
      <c r="B485" s="125" t="s">
        <v>1490</v>
      </c>
      <c r="C485" s="127">
        <v>11071</v>
      </c>
      <c r="D485" s="125" t="s">
        <v>2469</v>
      </c>
      <c r="E485" s="125" t="s">
        <v>953</v>
      </c>
      <c r="F485" s="125" t="s">
        <v>958</v>
      </c>
      <c r="G485" s="125">
        <v>35</v>
      </c>
      <c r="H485" s="125">
        <v>0</v>
      </c>
      <c r="I485" s="125">
        <v>0</v>
      </c>
      <c r="J485" s="125">
        <v>0</v>
      </c>
      <c r="K485" s="125">
        <v>0</v>
      </c>
      <c r="L485" s="125">
        <v>0</v>
      </c>
      <c r="M485" s="125">
        <v>1</v>
      </c>
      <c r="N485" s="125">
        <v>0.70920000000000005</v>
      </c>
      <c r="O485" s="125">
        <v>2048</v>
      </c>
      <c r="P485" s="125">
        <v>5222</v>
      </c>
      <c r="Q485" s="125">
        <v>1452.4416000000001</v>
      </c>
      <c r="R485" s="125">
        <v>65196</v>
      </c>
      <c r="S485" s="126">
        <v>40.876712328767127</v>
      </c>
    </row>
    <row r="486" spans="1:19" x14ac:dyDescent="0.25">
      <c r="A486" s="123">
        <v>7</v>
      </c>
      <c r="B486" s="125" t="s">
        <v>1490</v>
      </c>
      <c r="C486" s="127">
        <v>11075</v>
      </c>
      <c r="D486" s="125" t="s">
        <v>2473</v>
      </c>
      <c r="E486" s="125" t="s">
        <v>953</v>
      </c>
      <c r="F486" s="125" t="s">
        <v>958</v>
      </c>
      <c r="G486" s="125">
        <v>35</v>
      </c>
      <c r="H486" s="125">
        <v>0</v>
      </c>
      <c r="I486" s="125">
        <v>0</v>
      </c>
      <c r="J486" s="125">
        <v>0</v>
      </c>
      <c r="K486" s="125">
        <v>0</v>
      </c>
      <c r="L486" s="125">
        <v>0</v>
      </c>
      <c r="M486" s="125">
        <v>1</v>
      </c>
      <c r="N486" s="125">
        <v>0.56269999999999998</v>
      </c>
      <c r="O486" s="125">
        <v>2752</v>
      </c>
      <c r="P486" s="125">
        <v>7676</v>
      </c>
      <c r="Q486" s="125">
        <v>1548.5504000000001</v>
      </c>
      <c r="R486" s="125">
        <v>71974</v>
      </c>
      <c r="S486" s="126">
        <v>60.086105675146769</v>
      </c>
    </row>
    <row r="487" spans="1:19" x14ac:dyDescent="0.25">
      <c r="A487" s="123">
        <v>7</v>
      </c>
      <c r="B487" s="125" t="s">
        <v>1490</v>
      </c>
      <c r="C487" s="127">
        <v>11068</v>
      </c>
      <c r="D487" s="125" t="s">
        <v>2466</v>
      </c>
      <c r="E487" s="125" t="s">
        <v>953</v>
      </c>
      <c r="F487" s="125" t="s">
        <v>958</v>
      </c>
      <c r="G487" s="125">
        <v>56</v>
      </c>
      <c r="H487" s="125">
        <v>0</v>
      </c>
      <c r="I487" s="125">
        <v>0</v>
      </c>
      <c r="J487" s="125">
        <v>0</v>
      </c>
      <c r="K487" s="125">
        <v>0</v>
      </c>
      <c r="L487" s="125">
        <v>0</v>
      </c>
      <c r="M487" s="125">
        <v>1</v>
      </c>
      <c r="N487" s="125">
        <v>0.60350000000000004</v>
      </c>
      <c r="O487" s="125">
        <v>2916</v>
      </c>
      <c r="P487" s="125">
        <v>8624</v>
      </c>
      <c r="Q487" s="125">
        <v>1759.806</v>
      </c>
      <c r="R487" s="125">
        <v>111969</v>
      </c>
      <c r="S487" s="126">
        <v>42.19178082191781</v>
      </c>
    </row>
    <row r="488" spans="1:19" x14ac:dyDescent="0.25">
      <c r="A488" s="123">
        <v>7</v>
      </c>
      <c r="B488" s="125" t="s">
        <v>1490</v>
      </c>
      <c r="C488" s="127">
        <v>11073</v>
      </c>
      <c r="D488" s="125" t="s">
        <v>2471</v>
      </c>
      <c r="E488" s="125" t="s">
        <v>953</v>
      </c>
      <c r="F488" s="125" t="s">
        <v>958</v>
      </c>
      <c r="G488" s="125">
        <v>38</v>
      </c>
      <c r="H488" s="125">
        <v>0</v>
      </c>
      <c r="I488" s="125">
        <v>0</v>
      </c>
      <c r="J488" s="125">
        <v>0</v>
      </c>
      <c r="K488" s="125">
        <v>0</v>
      </c>
      <c r="L488" s="125">
        <v>0</v>
      </c>
      <c r="M488" s="125">
        <v>1</v>
      </c>
      <c r="N488" s="125">
        <v>0.623</v>
      </c>
      <c r="O488" s="125">
        <v>2258</v>
      </c>
      <c r="P488" s="125">
        <v>5938</v>
      </c>
      <c r="Q488" s="125">
        <v>1406.7339999999999</v>
      </c>
      <c r="R488" s="125">
        <v>120219</v>
      </c>
      <c r="S488" s="126">
        <v>42.811824080749822</v>
      </c>
    </row>
    <row r="489" spans="1:19" x14ac:dyDescent="0.25">
      <c r="A489" s="129">
        <v>7</v>
      </c>
      <c r="B489" s="130" t="s">
        <v>1490</v>
      </c>
      <c r="C489" s="131">
        <v>27989</v>
      </c>
      <c r="D489" s="130" t="s">
        <v>2476</v>
      </c>
      <c r="E489" s="130" t="s">
        <v>953</v>
      </c>
      <c r="F489" s="130" t="s">
        <v>980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/>
      <c r="O489" s="130"/>
      <c r="P489" s="130"/>
      <c r="Q489" s="130"/>
      <c r="R489" s="130">
        <v>41875</v>
      </c>
      <c r="S489" s="132"/>
    </row>
    <row r="490" spans="1:19" x14ac:dyDescent="0.25">
      <c r="A490" s="123">
        <v>7</v>
      </c>
      <c r="B490" s="125" t="s">
        <v>1490</v>
      </c>
      <c r="C490" s="127">
        <v>27988</v>
      </c>
      <c r="D490" s="125" t="s">
        <v>2475</v>
      </c>
      <c r="E490" s="125" t="s">
        <v>953</v>
      </c>
      <c r="F490" s="125" t="s">
        <v>980</v>
      </c>
      <c r="G490" s="125">
        <v>10</v>
      </c>
      <c r="H490" s="125">
        <v>0</v>
      </c>
      <c r="I490" s="125">
        <v>0</v>
      </c>
      <c r="J490" s="125">
        <v>0</v>
      </c>
      <c r="K490" s="125">
        <v>0</v>
      </c>
      <c r="L490" s="125">
        <v>0</v>
      </c>
      <c r="M490" s="125">
        <v>0</v>
      </c>
      <c r="N490" s="125">
        <v>0.63959999999999995</v>
      </c>
      <c r="O490" s="125">
        <v>1177</v>
      </c>
      <c r="P490" s="125">
        <v>2987</v>
      </c>
      <c r="Q490" s="125">
        <v>748.99</v>
      </c>
      <c r="R490" s="125">
        <v>46775</v>
      </c>
      <c r="S490" s="126">
        <v>81.835616438356169</v>
      </c>
    </row>
    <row r="491" spans="1:19" x14ac:dyDescent="0.25">
      <c r="A491" s="129">
        <v>7</v>
      </c>
      <c r="B491" s="130" t="s">
        <v>1490</v>
      </c>
      <c r="C491" s="131">
        <v>27990</v>
      </c>
      <c r="D491" s="130" t="s">
        <v>2477</v>
      </c>
      <c r="E491" s="130" t="s">
        <v>953</v>
      </c>
      <c r="F491" s="130" t="s">
        <v>980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/>
      <c r="O491" s="130"/>
      <c r="P491" s="130"/>
      <c r="Q491" s="130"/>
      <c r="R491" s="130">
        <v>52875</v>
      </c>
      <c r="S491" s="132"/>
    </row>
    <row r="492" spans="1:19" x14ac:dyDescent="0.25">
      <c r="A492" s="123">
        <v>8</v>
      </c>
      <c r="B492" s="125" t="s">
        <v>1511</v>
      </c>
      <c r="C492" s="127">
        <v>10711</v>
      </c>
      <c r="D492" s="125" t="s">
        <v>2478</v>
      </c>
      <c r="E492" s="125" t="s">
        <v>986</v>
      </c>
      <c r="F492" s="125" t="s">
        <v>1013</v>
      </c>
      <c r="G492" s="125">
        <v>345</v>
      </c>
      <c r="H492" s="125">
        <v>10</v>
      </c>
      <c r="I492" s="125">
        <v>6</v>
      </c>
      <c r="J492" s="125">
        <v>0</v>
      </c>
      <c r="K492" s="125">
        <v>8</v>
      </c>
      <c r="L492" s="125">
        <v>24</v>
      </c>
      <c r="M492" s="125">
        <v>16</v>
      </c>
      <c r="N492" s="125">
        <v>1.1431</v>
      </c>
      <c r="O492" s="125">
        <v>27271</v>
      </c>
      <c r="P492" s="125">
        <v>109698</v>
      </c>
      <c r="Q492" s="125">
        <v>31173.48</v>
      </c>
      <c r="R492" s="125">
        <v>337936</v>
      </c>
      <c r="S492" s="126">
        <v>87.113758189398453</v>
      </c>
    </row>
    <row r="493" spans="1:19" ht="42" x14ac:dyDescent="0.25">
      <c r="A493" s="123">
        <v>8</v>
      </c>
      <c r="B493" s="125" t="s">
        <v>1511</v>
      </c>
      <c r="C493" s="127">
        <v>11451</v>
      </c>
      <c r="D493" s="125" t="s">
        <v>2488</v>
      </c>
      <c r="E493" s="125" t="s">
        <v>953</v>
      </c>
      <c r="F493" s="125" t="s">
        <v>961</v>
      </c>
      <c r="G493" s="125">
        <v>108</v>
      </c>
      <c r="H493" s="125">
        <v>7</v>
      </c>
      <c r="I493" s="125">
        <v>0</v>
      </c>
      <c r="J493" s="125">
        <v>0</v>
      </c>
      <c r="K493" s="125">
        <v>0</v>
      </c>
      <c r="L493" s="125">
        <v>7</v>
      </c>
      <c r="M493" s="125">
        <v>2</v>
      </c>
      <c r="N493" s="125">
        <v>0.70630000000000004</v>
      </c>
      <c r="O493" s="125">
        <v>7863</v>
      </c>
      <c r="P493" s="125">
        <v>25424</v>
      </c>
      <c r="Q493" s="125">
        <v>5553.6369000000004</v>
      </c>
      <c r="R493" s="125">
        <v>163489</v>
      </c>
      <c r="S493" s="126">
        <v>64.495180111618467</v>
      </c>
    </row>
    <row r="494" spans="1:19" x14ac:dyDescent="0.25">
      <c r="A494" s="123">
        <v>8</v>
      </c>
      <c r="B494" s="125" t="s">
        <v>1511</v>
      </c>
      <c r="C494" s="127">
        <v>11110</v>
      </c>
      <c r="D494" s="125" t="s">
        <v>2485</v>
      </c>
      <c r="E494" s="125" t="s">
        <v>953</v>
      </c>
      <c r="F494" s="125" t="s">
        <v>954</v>
      </c>
      <c r="G494" s="125">
        <v>80</v>
      </c>
      <c r="H494" s="125">
        <v>0</v>
      </c>
      <c r="I494" s="125">
        <v>0</v>
      </c>
      <c r="J494" s="125">
        <v>0</v>
      </c>
      <c r="K494" s="125">
        <v>0</v>
      </c>
      <c r="L494" s="125">
        <v>0</v>
      </c>
      <c r="M494" s="125">
        <v>1</v>
      </c>
      <c r="N494" s="125">
        <v>0.71630000000000005</v>
      </c>
      <c r="O494" s="125">
        <v>7272</v>
      </c>
      <c r="P494" s="125">
        <v>23280</v>
      </c>
      <c r="Q494" s="125">
        <v>5208.9336000000003</v>
      </c>
      <c r="R494" s="125">
        <v>142729</v>
      </c>
      <c r="S494" s="126">
        <v>79.726027397260268</v>
      </c>
    </row>
    <row r="495" spans="1:19" x14ac:dyDescent="0.25">
      <c r="A495" s="123">
        <v>8</v>
      </c>
      <c r="B495" s="125" t="s">
        <v>1511</v>
      </c>
      <c r="C495" s="127">
        <v>11105</v>
      </c>
      <c r="D495" s="125" t="s">
        <v>2480</v>
      </c>
      <c r="E495" s="125" t="s">
        <v>953</v>
      </c>
      <c r="F495" s="125" t="s">
        <v>958</v>
      </c>
      <c r="G495" s="125">
        <v>40</v>
      </c>
      <c r="H495" s="125">
        <v>0</v>
      </c>
      <c r="I495" s="125">
        <v>0</v>
      </c>
      <c r="J495" s="125">
        <v>0</v>
      </c>
      <c r="K495" s="125">
        <v>0</v>
      </c>
      <c r="L495" s="125">
        <v>0</v>
      </c>
      <c r="M495" s="125">
        <v>1</v>
      </c>
      <c r="N495" s="125">
        <v>0.40089999999999998</v>
      </c>
      <c r="O495" s="125">
        <v>3575</v>
      </c>
      <c r="P495" s="125">
        <v>7897</v>
      </c>
      <c r="Q495" s="125">
        <v>1433.22</v>
      </c>
      <c r="R495" s="125">
        <v>76383</v>
      </c>
      <c r="S495" s="126">
        <v>54.089041095890408</v>
      </c>
    </row>
    <row r="496" spans="1:19" x14ac:dyDescent="0.25">
      <c r="A496" s="123">
        <v>8</v>
      </c>
      <c r="B496" s="125" t="s">
        <v>1511</v>
      </c>
      <c r="C496" s="127">
        <v>11109</v>
      </c>
      <c r="D496" s="125" t="s">
        <v>2484</v>
      </c>
      <c r="E496" s="125" t="s">
        <v>953</v>
      </c>
      <c r="F496" s="125" t="s">
        <v>958</v>
      </c>
      <c r="G496" s="125">
        <v>59</v>
      </c>
      <c r="H496" s="125">
        <v>0</v>
      </c>
      <c r="I496" s="125">
        <v>0</v>
      </c>
      <c r="J496" s="125">
        <v>0</v>
      </c>
      <c r="K496" s="125">
        <v>0</v>
      </c>
      <c r="L496" s="125">
        <v>0</v>
      </c>
      <c r="M496" s="125">
        <v>1</v>
      </c>
      <c r="N496" s="125">
        <v>0.57769999999999999</v>
      </c>
      <c r="O496" s="125">
        <v>3980</v>
      </c>
      <c r="P496" s="125">
        <v>12068</v>
      </c>
      <c r="Q496" s="125">
        <v>2299.2460000000001</v>
      </c>
      <c r="R496" s="125">
        <v>120545</v>
      </c>
      <c r="S496" s="126">
        <v>56.03900626886464</v>
      </c>
    </row>
    <row r="497" spans="1:19" x14ac:dyDescent="0.25">
      <c r="A497" s="123">
        <v>8</v>
      </c>
      <c r="B497" s="125" t="s">
        <v>1511</v>
      </c>
      <c r="C497" s="127">
        <v>11107</v>
      </c>
      <c r="D497" s="125" t="s">
        <v>2482</v>
      </c>
      <c r="E497" s="125" t="s">
        <v>953</v>
      </c>
      <c r="F497" s="125" t="s">
        <v>958</v>
      </c>
      <c r="G497" s="125">
        <v>30</v>
      </c>
      <c r="H497" s="125">
        <v>0</v>
      </c>
      <c r="I497" s="125">
        <v>0</v>
      </c>
      <c r="J497" s="125">
        <v>0</v>
      </c>
      <c r="K497" s="125">
        <v>0</v>
      </c>
      <c r="L497" s="125">
        <v>0</v>
      </c>
      <c r="M497" s="125">
        <v>1</v>
      </c>
      <c r="N497" s="125">
        <v>0.4758</v>
      </c>
      <c r="O497" s="125">
        <v>1293</v>
      </c>
      <c r="P497" s="125">
        <v>3205</v>
      </c>
      <c r="Q497" s="125">
        <v>615.15</v>
      </c>
      <c r="R497" s="125">
        <v>50377</v>
      </c>
      <c r="S497" s="126">
        <v>29.269406392694062</v>
      </c>
    </row>
    <row r="498" spans="1:19" x14ac:dyDescent="0.25">
      <c r="A498" s="123">
        <v>8</v>
      </c>
      <c r="B498" s="125" t="s">
        <v>1511</v>
      </c>
      <c r="C498" s="127">
        <v>11111</v>
      </c>
      <c r="D498" s="125" t="s">
        <v>2486</v>
      </c>
      <c r="E498" s="125" t="s">
        <v>953</v>
      </c>
      <c r="F498" s="125" t="s">
        <v>958</v>
      </c>
      <c r="G498" s="125">
        <v>29</v>
      </c>
      <c r="H498" s="125">
        <v>0</v>
      </c>
      <c r="I498" s="125">
        <v>0</v>
      </c>
      <c r="J498" s="125">
        <v>0</v>
      </c>
      <c r="K498" s="125">
        <v>0</v>
      </c>
      <c r="L498" s="125">
        <v>0</v>
      </c>
      <c r="M498" s="125">
        <v>1</v>
      </c>
      <c r="N498" s="125">
        <v>0.4587</v>
      </c>
      <c r="O498" s="125">
        <v>2930</v>
      </c>
      <c r="P498" s="125">
        <v>7255</v>
      </c>
      <c r="Q498" s="125">
        <v>1343.991</v>
      </c>
      <c r="R498" s="125">
        <v>110644</v>
      </c>
      <c r="S498" s="126">
        <v>68.540387340576288</v>
      </c>
    </row>
    <row r="499" spans="1:19" x14ac:dyDescent="0.25">
      <c r="A499" s="123">
        <v>8</v>
      </c>
      <c r="B499" s="125" t="s">
        <v>1511</v>
      </c>
      <c r="C499" s="127">
        <v>11106</v>
      </c>
      <c r="D499" s="125" t="s">
        <v>2481</v>
      </c>
      <c r="E499" s="125" t="s">
        <v>953</v>
      </c>
      <c r="F499" s="125" t="s">
        <v>958</v>
      </c>
      <c r="G499" s="125">
        <v>43</v>
      </c>
      <c r="H499" s="125">
        <v>0</v>
      </c>
      <c r="I499" s="125">
        <v>0</v>
      </c>
      <c r="J499" s="125">
        <v>0</v>
      </c>
      <c r="K499" s="125">
        <v>0</v>
      </c>
      <c r="L499" s="125">
        <v>0</v>
      </c>
      <c r="M499" s="125">
        <v>1</v>
      </c>
      <c r="N499" s="125">
        <v>0.53669999999999995</v>
      </c>
      <c r="O499" s="125">
        <v>2624</v>
      </c>
      <c r="P499" s="125">
        <v>6659</v>
      </c>
      <c r="Q499" s="125">
        <v>1408.3008</v>
      </c>
      <c r="R499" s="125">
        <v>84516</v>
      </c>
      <c r="S499" s="126">
        <v>42.427524689391525</v>
      </c>
    </row>
    <row r="500" spans="1:19" x14ac:dyDescent="0.25">
      <c r="A500" s="123">
        <v>8</v>
      </c>
      <c r="B500" s="125" t="s">
        <v>1511</v>
      </c>
      <c r="C500" s="127">
        <v>11104</v>
      </c>
      <c r="D500" s="125" t="s">
        <v>2479</v>
      </c>
      <c r="E500" s="125" t="s">
        <v>953</v>
      </c>
      <c r="F500" s="125" t="s">
        <v>958</v>
      </c>
      <c r="G500" s="125">
        <v>50</v>
      </c>
      <c r="H500" s="125">
        <v>0</v>
      </c>
      <c r="I500" s="125">
        <v>0</v>
      </c>
      <c r="J500" s="125">
        <v>0</v>
      </c>
      <c r="K500" s="125">
        <v>0</v>
      </c>
      <c r="L500" s="125">
        <v>0</v>
      </c>
      <c r="M500" s="125">
        <v>2</v>
      </c>
      <c r="N500" s="125">
        <v>0.59250000000000003</v>
      </c>
      <c r="O500" s="125">
        <v>2222</v>
      </c>
      <c r="P500" s="125">
        <v>6317</v>
      </c>
      <c r="Q500" s="125">
        <v>1316.5350000000001</v>
      </c>
      <c r="R500" s="125">
        <v>98241</v>
      </c>
      <c r="S500" s="126">
        <v>34.613698630136987</v>
      </c>
    </row>
    <row r="501" spans="1:19" x14ac:dyDescent="0.25">
      <c r="A501" s="123">
        <v>8</v>
      </c>
      <c r="B501" s="125" t="s">
        <v>1511</v>
      </c>
      <c r="C501" s="127">
        <v>11112</v>
      </c>
      <c r="D501" s="125" t="s">
        <v>2487</v>
      </c>
      <c r="E501" s="125" t="s">
        <v>953</v>
      </c>
      <c r="F501" s="125" t="s">
        <v>958</v>
      </c>
      <c r="G501" s="125">
        <v>40</v>
      </c>
      <c r="H501" s="125">
        <v>0</v>
      </c>
      <c r="I501" s="125">
        <v>0</v>
      </c>
      <c r="J501" s="125">
        <v>0</v>
      </c>
      <c r="K501" s="125">
        <v>0</v>
      </c>
      <c r="L501" s="125">
        <v>0</v>
      </c>
      <c r="M501" s="125">
        <v>1</v>
      </c>
      <c r="N501" s="125">
        <v>0.46629999999999999</v>
      </c>
      <c r="O501" s="125">
        <v>3826</v>
      </c>
      <c r="P501" s="125">
        <v>10756</v>
      </c>
      <c r="Q501" s="125">
        <v>1784.0637999999999</v>
      </c>
      <c r="R501" s="125">
        <v>100902</v>
      </c>
      <c r="S501" s="126">
        <v>73.671232876712324</v>
      </c>
    </row>
    <row r="502" spans="1:19" x14ac:dyDescent="0.25">
      <c r="A502" s="123">
        <v>8</v>
      </c>
      <c r="B502" s="125" t="s">
        <v>1511</v>
      </c>
      <c r="C502" s="127">
        <v>11108</v>
      </c>
      <c r="D502" s="125" t="s">
        <v>2483</v>
      </c>
      <c r="E502" s="125" t="s">
        <v>953</v>
      </c>
      <c r="F502" s="125" t="s">
        <v>958</v>
      </c>
      <c r="G502" s="125">
        <v>46</v>
      </c>
      <c r="H502" s="125">
        <v>0</v>
      </c>
      <c r="I502" s="125">
        <v>0</v>
      </c>
      <c r="J502" s="125">
        <v>0</v>
      </c>
      <c r="K502" s="125">
        <v>0</v>
      </c>
      <c r="L502" s="125">
        <v>0</v>
      </c>
      <c r="M502" s="125">
        <v>2</v>
      </c>
      <c r="N502" s="125">
        <v>0.59560000000000002</v>
      </c>
      <c r="O502" s="125">
        <v>2903</v>
      </c>
      <c r="P502" s="125">
        <v>8207</v>
      </c>
      <c r="Q502" s="125">
        <v>1729.0268000000001</v>
      </c>
      <c r="R502" s="125">
        <v>119965</v>
      </c>
      <c r="S502" s="126">
        <v>48.880285884455034</v>
      </c>
    </row>
    <row r="503" spans="1:19" x14ac:dyDescent="0.25">
      <c r="A503" s="123">
        <v>8</v>
      </c>
      <c r="B503" s="125" t="s">
        <v>1511</v>
      </c>
      <c r="C503" s="127">
        <v>40840</v>
      </c>
      <c r="D503" s="125" t="s">
        <v>2489</v>
      </c>
      <c r="E503" s="125" t="s">
        <v>953</v>
      </c>
      <c r="F503" s="125" t="s">
        <v>980</v>
      </c>
      <c r="G503" s="125">
        <v>10</v>
      </c>
      <c r="H503" s="125">
        <v>0</v>
      </c>
      <c r="I503" s="125">
        <v>0</v>
      </c>
      <c r="J503" s="125">
        <v>0</v>
      </c>
      <c r="K503" s="125">
        <v>0</v>
      </c>
      <c r="L503" s="125">
        <v>0</v>
      </c>
      <c r="M503" s="125">
        <v>0</v>
      </c>
      <c r="N503" s="125">
        <v>0.54700000000000004</v>
      </c>
      <c r="O503" s="125">
        <v>692</v>
      </c>
      <c r="P503" s="125">
        <v>2012</v>
      </c>
      <c r="Q503" s="125">
        <v>378.45</v>
      </c>
      <c r="R503" s="125">
        <v>31478</v>
      </c>
      <c r="S503" s="126">
        <v>55.123287671232873</v>
      </c>
    </row>
    <row r="504" spans="1:19" x14ac:dyDescent="0.25">
      <c r="A504" s="123">
        <v>8</v>
      </c>
      <c r="B504" s="125" t="s">
        <v>1524</v>
      </c>
      <c r="C504" s="127">
        <v>11040</v>
      </c>
      <c r="D504" s="125" t="s">
        <v>2490</v>
      </c>
      <c r="E504" s="125" t="s">
        <v>986</v>
      </c>
      <c r="F504" s="125" t="s">
        <v>1013</v>
      </c>
      <c r="G504" s="125">
        <v>200</v>
      </c>
      <c r="H504" s="125">
        <v>8</v>
      </c>
      <c r="I504" s="125">
        <v>4</v>
      </c>
      <c r="J504" s="125">
        <v>0</v>
      </c>
      <c r="K504" s="125">
        <v>0</v>
      </c>
      <c r="L504" s="125">
        <v>12</v>
      </c>
      <c r="M504" s="125">
        <v>5</v>
      </c>
      <c r="N504" s="125">
        <v>1.073</v>
      </c>
      <c r="O504" s="125">
        <v>17292</v>
      </c>
      <c r="P504" s="125">
        <v>67099</v>
      </c>
      <c r="Q504" s="125">
        <v>18544.315999999999</v>
      </c>
      <c r="R504" s="125">
        <v>223892</v>
      </c>
      <c r="S504" s="126">
        <v>91.916438356164377</v>
      </c>
    </row>
    <row r="505" spans="1:19" x14ac:dyDescent="0.25">
      <c r="A505" s="123">
        <v>8</v>
      </c>
      <c r="B505" s="125" t="s">
        <v>1524</v>
      </c>
      <c r="C505" s="127">
        <v>11046</v>
      </c>
      <c r="D505" s="125" t="s">
        <v>2493</v>
      </c>
      <c r="E505" s="125" t="s">
        <v>953</v>
      </c>
      <c r="F505" s="125" t="s">
        <v>954</v>
      </c>
      <c r="G505" s="125">
        <v>96</v>
      </c>
      <c r="H505" s="125">
        <v>0</v>
      </c>
      <c r="I505" s="125">
        <v>4</v>
      </c>
      <c r="J505" s="125">
        <v>0</v>
      </c>
      <c r="K505" s="125">
        <v>0</v>
      </c>
      <c r="L505" s="125">
        <v>4</v>
      </c>
      <c r="M505" s="125">
        <v>4</v>
      </c>
      <c r="N505" s="125">
        <v>0.73</v>
      </c>
      <c r="O505" s="125">
        <v>7902</v>
      </c>
      <c r="P505" s="125">
        <v>26650</v>
      </c>
      <c r="Q505" s="125">
        <v>5768.46</v>
      </c>
      <c r="R505" s="125">
        <v>128842</v>
      </c>
      <c r="S505" s="126">
        <v>76.055936073059357</v>
      </c>
    </row>
    <row r="506" spans="1:19" x14ac:dyDescent="0.25">
      <c r="A506" s="123">
        <v>8</v>
      </c>
      <c r="B506" s="125" t="s">
        <v>1524</v>
      </c>
      <c r="C506" s="127">
        <v>11043</v>
      </c>
      <c r="D506" s="125" t="s">
        <v>2492</v>
      </c>
      <c r="E506" s="125" t="s">
        <v>953</v>
      </c>
      <c r="F506" s="125" t="s">
        <v>958</v>
      </c>
      <c r="G506" s="125">
        <v>56</v>
      </c>
      <c r="H506" s="125">
        <v>0</v>
      </c>
      <c r="I506" s="125">
        <v>0</v>
      </c>
      <c r="J506" s="125">
        <v>0</v>
      </c>
      <c r="K506" s="125">
        <v>0</v>
      </c>
      <c r="L506" s="125">
        <v>0</v>
      </c>
      <c r="M506" s="125">
        <v>1</v>
      </c>
      <c r="N506" s="125">
        <v>0.63629999999999998</v>
      </c>
      <c r="O506" s="125">
        <v>2473</v>
      </c>
      <c r="P506" s="125">
        <v>7791</v>
      </c>
      <c r="Q506" s="125">
        <v>1573.57</v>
      </c>
      <c r="R506" s="125">
        <v>115791</v>
      </c>
      <c r="S506" s="126">
        <v>38.11643835616438</v>
      </c>
    </row>
    <row r="507" spans="1:19" x14ac:dyDescent="0.25">
      <c r="A507" s="123">
        <v>8</v>
      </c>
      <c r="B507" s="125" t="s">
        <v>1524</v>
      </c>
      <c r="C507" s="127">
        <v>11048</v>
      </c>
      <c r="D507" s="125" t="s">
        <v>2495</v>
      </c>
      <c r="E507" s="125" t="s">
        <v>953</v>
      </c>
      <c r="F507" s="125" t="s">
        <v>958</v>
      </c>
      <c r="G507" s="125">
        <v>62</v>
      </c>
      <c r="H507" s="125">
        <v>0</v>
      </c>
      <c r="I507" s="125">
        <v>0</v>
      </c>
      <c r="J507" s="125">
        <v>0</v>
      </c>
      <c r="K507" s="125">
        <v>0</v>
      </c>
      <c r="L507" s="125">
        <v>0</v>
      </c>
      <c r="M507" s="125">
        <v>1</v>
      </c>
      <c r="N507" s="125">
        <v>0.78549999999999998</v>
      </c>
      <c r="O507" s="125">
        <v>4170</v>
      </c>
      <c r="P507" s="125">
        <v>15514</v>
      </c>
      <c r="Q507" s="125">
        <v>3275.5349999999999</v>
      </c>
      <c r="R507" s="125">
        <v>86885</v>
      </c>
      <c r="S507" s="126">
        <v>68.555015466195314</v>
      </c>
    </row>
    <row r="508" spans="1:19" x14ac:dyDescent="0.25">
      <c r="A508" s="123">
        <v>8</v>
      </c>
      <c r="B508" s="125" t="s">
        <v>1524</v>
      </c>
      <c r="C508" s="127">
        <v>11047</v>
      </c>
      <c r="D508" s="125" t="s">
        <v>2494</v>
      </c>
      <c r="E508" s="125" t="s">
        <v>953</v>
      </c>
      <c r="F508" s="125" t="s">
        <v>958</v>
      </c>
      <c r="G508" s="125">
        <v>38</v>
      </c>
      <c r="H508" s="125">
        <v>0</v>
      </c>
      <c r="I508" s="125">
        <v>0</v>
      </c>
      <c r="J508" s="125">
        <v>0</v>
      </c>
      <c r="K508" s="125">
        <v>0</v>
      </c>
      <c r="L508" s="125">
        <v>0</v>
      </c>
      <c r="M508" s="125">
        <v>2</v>
      </c>
      <c r="N508" s="125">
        <v>0.5635</v>
      </c>
      <c r="O508" s="125">
        <v>3026</v>
      </c>
      <c r="P508" s="125">
        <v>8682</v>
      </c>
      <c r="Q508" s="125">
        <v>1705.15</v>
      </c>
      <c r="R508" s="125">
        <v>116778</v>
      </c>
      <c r="S508" s="126">
        <v>62.595529920692144</v>
      </c>
    </row>
    <row r="509" spans="1:19" x14ac:dyDescent="0.25">
      <c r="A509" s="123">
        <v>8</v>
      </c>
      <c r="B509" s="125" t="s">
        <v>1524</v>
      </c>
      <c r="C509" s="127">
        <v>11041</v>
      </c>
      <c r="D509" s="125" t="s">
        <v>2491</v>
      </c>
      <c r="E509" s="125" t="s">
        <v>953</v>
      </c>
      <c r="F509" s="125" t="s">
        <v>958</v>
      </c>
      <c r="G509" s="125">
        <v>42</v>
      </c>
      <c r="H509" s="125">
        <v>0</v>
      </c>
      <c r="I509" s="125">
        <v>0</v>
      </c>
      <c r="J509" s="125">
        <v>0</v>
      </c>
      <c r="K509" s="125">
        <v>0</v>
      </c>
      <c r="L509" s="125">
        <v>0</v>
      </c>
      <c r="M509" s="125">
        <v>1</v>
      </c>
      <c r="N509" s="125">
        <v>0.63829999999999998</v>
      </c>
      <c r="O509" s="125">
        <v>3770</v>
      </c>
      <c r="P509" s="125">
        <v>11746</v>
      </c>
      <c r="Q509" s="125">
        <v>2406.39</v>
      </c>
      <c r="R509" s="125">
        <v>113562</v>
      </c>
      <c r="S509" s="126">
        <v>76.621004566210047</v>
      </c>
    </row>
    <row r="510" spans="1:19" x14ac:dyDescent="0.25">
      <c r="A510" s="123">
        <v>8</v>
      </c>
      <c r="B510" s="125" t="s">
        <v>1524</v>
      </c>
      <c r="C510" s="127">
        <v>11049</v>
      </c>
      <c r="D510" s="125" t="s">
        <v>2496</v>
      </c>
      <c r="E510" s="125" t="s">
        <v>953</v>
      </c>
      <c r="F510" s="125" t="s">
        <v>958</v>
      </c>
      <c r="G510" s="125">
        <v>38</v>
      </c>
      <c r="H510" s="125">
        <v>0</v>
      </c>
      <c r="I510" s="125">
        <v>0</v>
      </c>
      <c r="J510" s="125">
        <v>0</v>
      </c>
      <c r="K510" s="125">
        <v>0</v>
      </c>
      <c r="L510" s="125">
        <v>0</v>
      </c>
      <c r="M510" s="125">
        <v>1</v>
      </c>
      <c r="N510" s="125">
        <v>0.62270000000000003</v>
      </c>
      <c r="O510" s="125">
        <v>2984</v>
      </c>
      <c r="P510" s="125">
        <v>9316</v>
      </c>
      <c r="Q510" s="125">
        <v>1858.1368</v>
      </c>
      <c r="R510" s="125">
        <v>82475</v>
      </c>
      <c r="S510" s="126">
        <v>67.166546503244419</v>
      </c>
    </row>
    <row r="511" spans="1:19" x14ac:dyDescent="0.25">
      <c r="A511" s="123">
        <v>8</v>
      </c>
      <c r="B511" s="125" t="s">
        <v>1524</v>
      </c>
      <c r="C511" s="127">
        <v>11050</v>
      </c>
      <c r="D511" s="125" t="s">
        <v>2497</v>
      </c>
      <c r="E511" s="125" t="s">
        <v>953</v>
      </c>
      <c r="F511" s="125" t="s">
        <v>980</v>
      </c>
      <c r="G511" s="125">
        <v>32</v>
      </c>
      <c r="H511" s="125">
        <v>0</v>
      </c>
      <c r="I511" s="125">
        <v>0</v>
      </c>
      <c r="J511" s="125">
        <v>0</v>
      </c>
      <c r="K511" s="125">
        <v>0</v>
      </c>
      <c r="L511" s="125">
        <v>0</v>
      </c>
      <c r="M511" s="125">
        <v>0</v>
      </c>
      <c r="N511" s="125">
        <v>0.60599999999999998</v>
      </c>
      <c r="O511" s="125">
        <v>1105</v>
      </c>
      <c r="P511" s="125">
        <v>3140</v>
      </c>
      <c r="Q511" s="125">
        <v>669.62</v>
      </c>
      <c r="R511" s="125">
        <v>35524</v>
      </c>
      <c r="S511" s="126">
        <v>26.883561643835616</v>
      </c>
    </row>
    <row r="512" spans="1:19" x14ac:dyDescent="0.25">
      <c r="A512" s="123">
        <v>8</v>
      </c>
      <c r="B512" s="125" t="s">
        <v>1533</v>
      </c>
      <c r="C512" s="127">
        <v>10705</v>
      </c>
      <c r="D512" s="125" t="s">
        <v>2498</v>
      </c>
      <c r="E512" s="125" t="s">
        <v>986</v>
      </c>
      <c r="F512" s="125" t="s">
        <v>1013</v>
      </c>
      <c r="G512" s="125">
        <v>464</v>
      </c>
      <c r="H512" s="125">
        <v>12</v>
      </c>
      <c r="I512" s="125">
        <v>8</v>
      </c>
      <c r="J512" s="125">
        <v>0</v>
      </c>
      <c r="K512" s="125">
        <v>8</v>
      </c>
      <c r="L512" s="125">
        <v>28</v>
      </c>
      <c r="M512" s="125">
        <v>8</v>
      </c>
      <c r="N512" s="125">
        <v>1.4382999999999999</v>
      </c>
      <c r="O512" s="125">
        <v>44151</v>
      </c>
      <c r="P512" s="125">
        <v>177988</v>
      </c>
      <c r="Q512" s="125">
        <v>63498.01</v>
      </c>
      <c r="R512" s="125">
        <v>440694</v>
      </c>
      <c r="S512" s="126">
        <v>105.09447331128956</v>
      </c>
    </row>
    <row r="513" spans="1:19" ht="42" x14ac:dyDescent="0.25">
      <c r="A513" s="123">
        <v>8</v>
      </c>
      <c r="B513" s="125" t="s">
        <v>1533</v>
      </c>
      <c r="C513" s="127">
        <v>11447</v>
      </c>
      <c r="D513" s="125" t="s">
        <v>2509</v>
      </c>
      <c r="E513" s="125" t="s">
        <v>953</v>
      </c>
      <c r="F513" s="125" t="s">
        <v>961</v>
      </c>
      <c r="G513" s="125">
        <v>60</v>
      </c>
      <c r="H513" s="125">
        <v>0</v>
      </c>
      <c r="I513" s="125">
        <v>0</v>
      </c>
      <c r="J513" s="125">
        <v>0</v>
      </c>
      <c r="K513" s="125">
        <v>0</v>
      </c>
      <c r="L513" s="125">
        <v>0</v>
      </c>
      <c r="M513" s="125">
        <v>2</v>
      </c>
      <c r="N513" s="125">
        <v>0.68779999999999997</v>
      </c>
      <c r="O513" s="125">
        <v>5350</v>
      </c>
      <c r="P513" s="125">
        <v>16278</v>
      </c>
      <c r="Q513" s="125">
        <v>3679.73</v>
      </c>
      <c r="R513" s="125">
        <v>138208</v>
      </c>
      <c r="S513" s="126">
        <v>74.328767123287676</v>
      </c>
    </row>
    <row r="514" spans="1:19" x14ac:dyDescent="0.25">
      <c r="A514" s="123">
        <v>8</v>
      </c>
      <c r="B514" s="125" t="s">
        <v>1533</v>
      </c>
      <c r="C514" s="127">
        <v>11036</v>
      </c>
      <c r="D514" s="125" t="s">
        <v>2505</v>
      </c>
      <c r="E514" s="125" t="s">
        <v>953</v>
      </c>
      <c r="F514" s="125" t="s">
        <v>954</v>
      </c>
      <c r="G514" s="125">
        <v>113</v>
      </c>
      <c r="H514" s="125">
        <v>0</v>
      </c>
      <c r="I514" s="125">
        <v>0</v>
      </c>
      <c r="J514" s="125">
        <v>0</v>
      </c>
      <c r="K514" s="125">
        <v>0</v>
      </c>
      <c r="L514" s="125">
        <v>0</v>
      </c>
      <c r="M514" s="125">
        <v>2</v>
      </c>
      <c r="N514" s="125">
        <v>0.75529999999999997</v>
      </c>
      <c r="O514" s="125">
        <v>8580</v>
      </c>
      <c r="P514" s="125">
        <v>28303</v>
      </c>
      <c r="Q514" s="125">
        <v>6480.4740000000002</v>
      </c>
      <c r="R514" s="125">
        <v>220928</v>
      </c>
      <c r="S514" s="126">
        <v>68.621651109225354</v>
      </c>
    </row>
    <row r="515" spans="1:19" x14ac:dyDescent="0.25">
      <c r="A515" s="123">
        <v>8</v>
      </c>
      <c r="B515" s="125" t="s">
        <v>1533</v>
      </c>
      <c r="C515" s="127">
        <v>11031</v>
      </c>
      <c r="D515" s="125" t="s">
        <v>2500</v>
      </c>
      <c r="E515" s="125" t="s">
        <v>953</v>
      </c>
      <c r="F515" s="125" t="s">
        <v>958</v>
      </c>
      <c r="G515" s="125">
        <v>60</v>
      </c>
      <c r="H515" s="125">
        <v>0</v>
      </c>
      <c r="I515" s="125">
        <v>0</v>
      </c>
      <c r="J515" s="125">
        <v>0</v>
      </c>
      <c r="K515" s="125">
        <v>0</v>
      </c>
      <c r="L515" s="125">
        <v>0</v>
      </c>
      <c r="M515" s="125">
        <v>1</v>
      </c>
      <c r="N515" s="125">
        <v>0.5292</v>
      </c>
      <c r="O515" s="125">
        <v>6292</v>
      </c>
      <c r="P515" s="125">
        <v>17272</v>
      </c>
      <c r="Q515" s="125">
        <v>3329.7264</v>
      </c>
      <c r="R515" s="125">
        <v>139846</v>
      </c>
      <c r="S515" s="126">
        <v>78.867579908675793</v>
      </c>
    </row>
    <row r="516" spans="1:19" x14ac:dyDescent="0.25">
      <c r="A516" s="123">
        <v>8</v>
      </c>
      <c r="B516" s="125" t="s">
        <v>1533</v>
      </c>
      <c r="C516" s="127">
        <v>11035</v>
      </c>
      <c r="D516" s="125" t="s">
        <v>2504</v>
      </c>
      <c r="E516" s="125" t="s">
        <v>953</v>
      </c>
      <c r="F516" s="125" t="s">
        <v>958</v>
      </c>
      <c r="G516" s="125">
        <v>64</v>
      </c>
      <c r="H516" s="125">
        <v>0</v>
      </c>
      <c r="I516" s="125">
        <v>0</v>
      </c>
      <c r="J516" s="125">
        <v>0</v>
      </c>
      <c r="K516" s="125">
        <v>0</v>
      </c>
      <c r="L516" s="125">
        <v>0</v>
      </c>
      <c r="M516" s="125">
        <v>1</v>
      </c>
      <c r="N516" s="125">
        <v>0.55110000000000003</v>
      </c>
      <c r="O516" s="125">
        <v>5230</v>
      </c>
      <c r="P516" s="125">
        <v>15412</v>
      </c>
      <c r="Q516" s="125">
        <v>2882.2530000000002</v>
      </c>
      <c r="R516" s="125">
        <v>84882</v>
      </c>
      <c r="S516" s="126">
        <v>65.976027397260268</v>
      </c>
    </row>
    <row r="517" spans="1:19" x14ac:dyDescent="0.25">
      <c r="A517" s="123">
        <v>8</v>
      </c>
      <c r="B517" s="125" t="s">
        <v>1533</v>
      </c>
      <c r="C517" s="127">
        <v>11030</v>
      </c>
      <c r="D517" s="125" t="s">
        <v>2499</v>
      </c>
      <c r="E517" s="125" t="s">
        <v>953</v>
      </c>
      <c r="F517" s="125" t="s">
        <v>958</v>
      </c>
      <c r="G517" s="125">
        <v>31</v>
      </c>
      <c r="H517" s="125">
        <v>0</v>
      </c>
      <c r="I517" s="125">
        <v>0</v>
      </c>
      <c r="J517" s="125">
        <v>0</v>
      </c>
      <c r="K517" s="125">
        <v>0</v>
      </c>
      <c r="L517" s="125">
        <v>0</v>
      </c>
      <c r="M517" s="125">
        <v>1</v>
      </c>
      <c r="N517" s="125">
        <v>0.49880000000000002</v>
      </c>
      <c r="O517" s="125">
        <v>2567</v>
      </c>
      <c r="P517" s="125">
        <v>7948</v>
      </c>
      <c r="Q517" s="125">
        <v>1280.4195999999999</v>
      </c>
      <c r="R517" s="125">
        <v>62794</v>
      </c>
      <c r="S517" s="126">
        <v>70.243040212107815</v>
      </c>
    </row>
    <row r="518" spans="1:19" x14ac:dyDescent="0.25">
      <c r="A518" s="123">
        <v>8</v>
      </c>
      <c r="B518" s="125" t="s">
        <v>1533</v>
      </c>
      <c r="C518" s="127">
        <v>11032</v>
      </c>
      <c r="D518" s="125" t="s">
        <v>2501</v>
      </c>
      <c r="E518" s="125" t="s">
        <v>953</v>
      </c>
      <c r="F518" s="125" t="s">
        <v>958</v>
      </c>
      <c r="G518" s="125">
        <v>41</v>
      </c>
      <c r="H518" s="125">
        <v>0</v>
      </c>
      <c r="I518" s="125">
        <v>0</v>
      </c>
      <c r="J518" s="125">
        <v>0</v>
      </c>
      <c r="K518" s="125">
        <v>0</v>
      </c>
      <c r="L518" s="125">
        <v>0</v>
      </c>
      <c r="M518" s="125">
        <v>0</v>
      </c>
      <c r="N518" s="125">
        <v>0.51600000000000001</v>
      </c>
      <c r="O518" s="125">
        <v>4952</v>
      </c>
      <c r="P518" s="125">
        <v>15406</v>
      </c>
      <c r="Q518" s="125">
        <v>2555.232</v>
      </c>
      <c r="R518" s="125">
        <v>91306</v>
      </c>
      <c r="S518" s="126">
        <v>102.94687604410291</v>
      </c>
    </row>
    <row r="519" spans="1:19" x14ac:dyDescent="0.25">
      <c r="A519" s="123">
        <v>8</v>
      </c>
      <c r="B519" s="125" t="s">
        <v>1533</v>
      </c>
      <c r="C519" s="127">
        <v>11039</v>
      </c>
      <c r="D519" s="125" t="s">
        <v>2508</v>
      </c>
      <c r="E519" s="125" t="s">
        <v>953</v>
      </c>
      <c r="F519" s="125" t="s">
        <v>958</v>
      </c>
      <c r="G519" s="125">
        <v>44</v>
      </c>
      <c r="H519" s="125">
        <v>0</v>
      </c>
      <c r="I519" s="125">
        <v>0</v>
      </c>
      <c r="J519" s="125">
        <v>0</v>
      </c>
      <c r="K519" s="125">
        <v>0</v>
      </c>
      <c r="L519" s="125">
        <v>0</v>
      </c>
      <c r="M519" s="125">
        <v>0</v>
      </c>
      <c r="N519" s="125">
        <v>0.57230000000000003</v>
      </c>
      <c r="O519" s="125">
        <v>3296</v>
      </c>
      <c r="P519" s="125">
        <v>9723</v>
      </c>
      <c r="Q519" s="125">
        <v>1886.3008</v>
      </c>
      <c r="R519" s="125">
        <v>109297</v>
      </c>
      <c r="S519" s="126">
        <v>60.541718555417184</v>
      </c>
    </row>
    <row r="520" spans="1:19" x14ac:dyDescent="0.25">
      <c r="A520" s="123">
        <v>8</v>
      </c>
      <c r="B520" s="125" t="s">
        <v>1533</v>
      </c>
      <c r="C520" s="127">
        <v>11037</v>
      </c>
      <c r="D520" s="125" t="s">
        <v>2506</v>
      </c>
      <c r="E520" s="125" t="s">
        <v>953</v>
      </c>
      <c r="F520" s="125" t="s">
        <v>958</v>
      </c>
      <c r="G520" s="125">
        <v>51</v>
      </c>
      <c r="H520" s="125">
        <v>0</v>
      </c>
      <c r="I520" s="125">
        <v>0</v>
      </c>
      <c r="J520" s="125">
        <v>0</v>
      </c>
      <c r="K520" s="125">
        <v>0</v>
      </c>
      <c r="L520" s="125">
        <v>0</v>
      </c>
      <c r="M520" s="125">
        <v>0</v>
      </c>
      <c r="N520" s="125">
        <v>0.50609999999999999</v>
      </c>
      <c r="O520" s="125">
        <v>3336</v>
      </c>
      <c r="P520" s="125">
        <v>9638</v>
      </c>
      <c r="Q520" s="125">
        <v>1688.3496</v>
      </c>
      <c r="R520" s="125">
        <v>92718</v>
      </c>
      <c r="S520" s="126">
        <v>51.775449905989795</v>
      </c>
    </row>
    <row r="521" spans="1:19" x14ac:dyDescent="0.25">
      <c r="A521" s="123">
        <v>8</v>
      </c>
      <c r="B521" s="125" t="s">
        <v>1533</v>
      </c>
      <c r="C521" s="127">
        <v>11034</v>
      </c>
      <c r="D521" s="125" t="s">
        <v>2503</v>
      </c>
      <c r="E521" s="125" t="s">
        <v>953</v>
      </c>
      <c r="F521" s="125" t="s">
        <v>958</v>
      </c>
      <c r="G521" s="125">
        <v>34</v>
      </c>
      <c r="H521" s="125">
        <v>0</v>
      </c>
      <c r="I521" s="125">
        <v>0</v>
      </c>
      <c r="J521" s="125">
        <v>0</v>
      </c>
      <c r="K521" s="125">
        <v>0</v>
      </c>
      <c r="L521" s="125">
        <v>0</v>
      </c>
      <c r="M521" s="125">
        <v>1</v>
      </c>
      <c r="N521" s="125">
        <v>0.45190000000000002</v>
      </c>
      <c r="O521" s="125">
        <v>2217</v>
      </c>
      <c r="P521" s="125">
        <v>4457</v>
      </c>
      <c r="Q521" s="125">
        <v>1001.8623</v>
      </c>
      <c r="R521" s="125">
        <v>70715</v>
      </c>
      <c r="S521" s="126">
        <v>35.914585012087024</v>
      </c>
    </row>
    <row r="522" spans="1:19" x14ac:dyDescent="0.25">
      <c r="A522" s="123">
        <v>8</v>
      </c>
      <c r="B522" s="125" t="s">
        <v>1533</v>
      </c>
      <c r="C522" s="127">
        <v>11038</v>
      </c>
      <c r="D522" s="125" t="s">
        <v>2507</v>
      </c>
      <c r="E522" s="125" t="s">
        <v>953</v>
      </c>
      <c r="F522" s="125" t="s">
        <v>958</v>
      </c>
      <c r="G522" s="125">
        <v>30</v>
      </c>
      <c r="H522" s="125">
        <v>0</v>
      </c>
      <c r="I522" s="125">
        <v>0</v>
      </c>
      <c r="J522" s="125">
        <v>0</v>
      </c>
      <c r="K522" s="125">
        <v>0</v>
      </c>
      <c r="L522" s="125">
        <v>0</v>
      </c>
      <c r="M522" s="125">
        <v>0</v>
      </c>
      <c r="N522" s="125">
        <v>0.52080000000000004</v>
      </c>
      <c r="O522" s="125">
        <v>3450</v>
      </c>
      <c r="P522" s="125">
        <v>9084</v>
      </c>
      <c r="Q522" s="125">
        <v>1796.76</v>
      </c>
      <c r="R522" s="125">
        <v>65234</v>
      </c>
      <c r="S522" s="126">
        <v>82.958904109589042</v>
      </c>
    </row>
    <row r="523" spans="1:19" x14ac:dyDescent="0.25">
      <c r="A523" s="123">
        <v>8</v>
      </c>
      <c r="B523" s="125" t="s">
        <v>1533</v>
      </c>
      <c r="C523" s="127">
        <v>14133</v>
      </c>
      <c r="D523" s="125" t="s">
        <v>2510</v>
      </c>
      <c r="E523" s="125" t="s">
        <v>953</v>
      </c>
      <c r="F523" s="125" t="s">
        <v>958</v>
      </c>
      <c r="G523" s="125">
        <v>36</v>
      </c>
      <c r="H523" s="125">
        <v>0</v>
      </c>
      <c r="I523" s="125">
        <v>0</v>
      </c>
      <c r="J523" s="125">
        <v>0</v>
      </c>
      <c r="K523" s="125">
        <v>0</v>
      </c>
      <c r="L523" s="125">
        <v>0</v>
      </c>
      <c r="M523" s="125">
        <v>0</v>
      </c>
      <c r="N523" s="125">
        <v>0.60529999999999995</v>
      </c>
      <c r="O523" s="125">
        <v>3868</v>
      </c>
      <c r="P523" s="125">
        <v>8759</v>
      </c>
      <c r="Q523" s="125">
        <v>2341.3004000000001</v>
      </c>
      <c r="R523" s="125">
        <v>83077</v>
      </c>
      <c r="S523" s="126">
        <v>66.659056316590565</v>
      </c>
    </row>
    <row r="524" spans="1:19" x14ac:dyDescent="0.25">
      <c r="A524" s="123">
        <v>8</v>
      </c>
      <c r="B524" s="125" t="s">
        <v>1533</v>
      </c>
      <c r="C524" s="127">
        <v>11033</v>
      </c>
      <c r="D524" s="125" t="s">
        <v>2502</v>
      </c>
      <c r="E524" s="125" t="s">
        <v>953</v>
      </c>
      <c r="F524" s="125" t="s">
        <v>980</v>
      </c>
      <c r="G524" s="125">
        <v>26</v>
      </c>
      <c r="H524" s="125">
        <v>0</v>
      </c>
      <c r="I524" s="125">
        <v>0</v>
      </c>
      <c r="J524" s="125">
        <v>0</v>
      </c>
      <c r="K524" s="125">
        <v>0</v>
      </c>
      <c r="L524" s="125">
        <v>0</v>
      </c>
      <c r="M524" s="125">
        <v>0</v>
      </c>
      <c r="N524" s="125">
        <v>0.61260000000000003</v>
      </c>
      <c r="O524" s="125">
        <v>1039</v>
      </c>
      <c r="P524" s="125">
        <v>3358</v>
      </c>
      <c r="Q524" s="125">
        <v>636.4914</v>
      </c>
      <c r="R524" s="125">
        <v>36254</v>
      </c>
      <c r="S524" s="126">
        <v>35.384615384615387</v>
      </c>
    </row>
    <row r="525" spans="1:19" x14ac:dyDescent="0.25">
      <c r="A525" s="123">
        <v>8</v>
      </c>
      <c r="B525" s="125" t="s">
        <v>1533</v>
      </c>
      <c r="C525" s="127">
        <v>28861</v>
      </c>
      <c r="D525" s="125" t="s">
        <v>2511</v>
      </c>
      <c r="E525" s="125" t="s">
        <v>953</v>
      </c>
      <c r="F525" s="125" t="s">
        <v>980</v>
      </c>
      <c r="G525" s="125">
        <v>20</v>
      </c>
      <c r="H525" s="125">
        <v>0</v>
      </c>
      <c r="I525" s="125">
        <v>0</v>
      </c>
      <c r="J525" s="125">
        <v>0</v>
      </c>
      <c r="K525" s="125">
        <v>0</v>
      </c>
      <c r="L525" s="125">
        <v>0</v>
      </c>
      <c r="M525" s="125">
        <v>0</v>
      </c>
      <c r="N525" s="125">
        <v>0.60209999999999997</v>
      </c>
      <c r="O525" s="125">
        <v>2442</v>
      </c>
      <c r="P525" s="125">
        <v>6361</v>
      </c>
      <c r="Q525" s="125">
        <v>1470.3281999999999</v>
      </c>
      <c r="R525" s="125">
        <v>63321</v>
      </c>
      <c r="S525" s="126">
        <v>87.136986301369859</v>
      </c>
    </row>
    <row r="526" spans="1:19" x14ac:dyDescent="0.25">
      <c r="A526" s="123">
        <v>8</v>
      </c>
      <c r="B526" s="125" t="s">
        <v>1548</v>
      </c>
      <c r="C526" s="127">
        <v>10710</v>
      </c>
      <c r="D526" s="125" t="s">
        <v>2512</v>
      </c>
      <c r="E526" s="125" t="s">
        <v>949</v>
      </c>
      <c r="F526" s="125" t="s">
        <v>950</v>
      </c>
      <c r="G526" s="125">
        <v>768</v>
      </c>
      <c r="H526" s="125">
        <v>8</v>
      </c>
      <c r="I526" s="125">
        <v>12</v>
      </c>
      <c r="J526" s="125">
        <v>8</v>
      </c>
      <c r="K526" s="125">
        <v>24</v>
      </c>
      <c r="L526" s="125">
        <v>52</v>
      </c>
      <c r="M526" s="125">
        <v>13</v>
      </c>
      <c r="N526" s="125">
        <v>1.65</v>
      </c>
      <c r="O526" s="125">
        <v>52023</v>
      </c>
      <c r="P526" s="125">
        <v>298954</v>
      </c>
      <c r="Q526" s="125">
        <v>83821</v>
      </c>
      <c r="R526" s="125">
        <v>696511</v>
      </c>
      <c r="S526" s="126">
        <v>106.64740296803653</v>
      </c>
    </row>
    <row r="527" spans="1:19" x14ac:dyDescent="0.25">
      <c r="A527" s="123">
        <v>8</v>
      </c>
      <c r="B527" s="125" t="s">
        <v>1548</v>
      </c>
      <c r="C527" s="127">
        <v>11095</v>
      </c>
      <c r="D527" s="125" t="s">
        <v>2519</v>
      </c>
      <c r="E527" s="125" t="s">
        <v>953</v>
      </c>
      <c r="F527" s="125" t="s">
        <v>987</v>
      </c>
      <c r="G527" s="125">
        <v>169</v>
      </c>
      <c r="H527" s="125">
        <v>6</v>
      </c>
      <c r="I527" s="125">
        <v>2</v>
      </c>
      <c r="J527" s="125">
        <v>0</v>
      </c>
      <c r="K527" s="125">
        <v>0</v>
      </c>
      <c r="L527" s="125">
        <v>8</v>
      </c>
      <c r="M527" s="125">
        <v>1</v>
      </c>
      <c r="N527" s="125">
        <v>0.94820000000000004</v>
      </c>
      <c r="O527" s="125">
        <v>13685</v>
      </c>
      <c r="P527" s="125">
        <v>49183</v>
      </c>
      <c r="Q527" s="125">
        <v>12976.117</v>
      </c>
      <c r="R527" s="125">
        <v>214438</v>
      </c>
      <c r="S527" s="126">
        <v>79.732511955904997</v>
      </c>
    </row>
    <row r="528" spans="1:19" ht="42" x14ac:dyDescent="0.25">
      <c r="A528" s="123">
        <v>8</v>
      </c>
      <c r="B528" s="125" t="s">
        <v>1548</v>
      </c>
      <c r="C528" s="127">
        <v>11450</v>
      </c>
      <c r="D528" s="125" t="s">
        <v>2528</v>
      </c>
      <c r="E528" s="125" t="s">
        <v>986</v>
      </c>
      <c r="F528" s="125" t="s">
        <v>987</v>
      </c>
      <c r="G528" s="125">
        <v>240</v>
      </c>
      <c r="H528" s="125">
        <v>10</v>
      </c>
      <c r="I528" s="125">
        <v>5</v>
      </c>
      <c r="J528" s="125">
        <v>0</v>
      </c>
      <c r="K528" s="125">
        <v>15</v>
      </c>
      <c r="L528" s="125">
        <v>30</v>
      </c>
      <c r="M528" s="125">
        <v>5</v>
      </c>
      <c r="N528" s="125">
        <v>1.1328</v>
      </c>
      <c r="O528" s="125">
        <v>15109</v>
      </c>
      <c r="P528" s="125">
        <v>54890</v>
      </c>
      <c r="Q528" s="125">
        <v>17115.475200000001</v>
      </c>
      <c r="R528" s="125">
        <v>289444</v>
      </c>
      <c r="S528" s="126">
        <v>62.659817351598171</v>
      </c>
    </row>
    <row r="529" spans="1:19" x14ac:dyDescent="0.25">
      <c r="A529" s="123">
        <v>8</v>
      </c>
      <c r="B529" s="125" t="s">
        <v>1548</v>
      </c>
      <c r="C529" s="127">
        <v>11097</v>
      </c>
      <c r="D529" s="125" t="s">
        <v>2521</v>
      </c>
      <c r="E529" s="125" t="s">
        <v>953</v>
      </c>
      <c r="F529" s="125" t="s">
        <v>954</v>
      </c>
      <c r="G529" s="125">
        <v>78</v>
      </c>
      <c r="H529" s="125">
        <v>0</v>
      </c>
      <c r="I529" s="125">
        <v>0</v>
      </c>
      <c r="J529" s="125">
        <v>0</v>
      </c>
      <c r="K529" s="125">
        <v>0</v>
      </c>
      <c r="L529" s="125">
        <v>0</v>
      </c>
      <c r="M529" s="125">
        <v>2</v>
      </c>
      <c r="N529" s="125">
        <v>0.65849999999999997</v>
      </c>
      <c r="O529" s="125">
        <v>6290</v>
      </c>
      <c r="P529" s="125">
        <v>20538</v>
      </c>
      <c r="Q529" s="125">
        <v>4141.91</v>
      </c>
      <c r="R529" s="125">
        <v>159317</v>
      </c>
      <c r="S529" s="126">
        <v>72.139093782929393</v>
      </c>
    </row>
    <row r="530" spans="1:19" x14ac:dyDescent="0.25">
      <c r="A530" s="123">
        <v>8</v>
      </c>
      <c r="B530" s="125" t="s">
        <v>1548</v>
      </c>
      <c r="C530" s="127">
        <v>11092</v>
      </c>
      <c r="D530" s="125" t="s">
        <v>2516</v>
      </c>
      <c r="E530" s="125" t="s">
        <v>953</v>
      </c>
      <c r="F530" s="125" t="s">
        <v>954</v>
      </c>
      <c r="G530" s="125">
        <v>85</v>
      </c>
      <c r="H530" s="125">
        <v>0</v>
      </c>
      <c r="I530" s="125">
        <v>0</v>
      </c>
      <c r="J530" s="125">
        <v>0</v>
      </c>
      <c r="K530" s="125">
        <v>0</v>
      </c>
      <c r="L530" s="125">
        <v>0</v>
      </c>
      <c r="M530" s="125">
        <v>3</v>
      </c>
      <c r="N530" s="125">
        <v>0.77</v>
      </c>
      <c r="O530" s="125">
        <v>6487</v>
      </c>
      <c r="P530" s="125">
        <v>22427</v>
      </c>
      <c r="Q530" s="125">
        <v>4963.0200000000004</v>
      </c>
      <c r="R530" s="125">
        <v>237290</v>
      </c>
      <c r="S530" s="126">
        <v>72.286865431103948</v>
      </c>
    </row>
    <row r="531" spans="1:19" x14ac:dyDescent="0.25">
      <c r="A531" s="123">
        <v>8</v>
      </c>
      <c r="B531" s="125" t="s">
        <v>1548</v>
      </c>
      <c r="C531" s="127">
        <v>11098</v>
      </c>
      <c r="D531" s="125" t="s">
        <v>2522</v>
      </c>
      <c r="E531" s="125" t="s">
        <v>953</v>
      </c>
      <c r="F531" s="125" t="s">
        <v>954</v>
      </c>
      <c r="G531" s="125">
        <v>90</v>
      </c>
      <c r="H531" s="125">
        <v>0</v>
      </c>
      <c r="I531" s="125">
        <v>0</v>
      </c>
      <c r="J531" s="125">
        <v>0</v>
      </c>
      <c r="K531" s="125">
        <v>0</v>
      </c>
      <c r="L531" s="125">
        <v>0</v>
      </c>
      <c r="M531" s="125">
        <v>1</v>
      </c>
      <c r="N531" s="125">
        <v>0.59240000000000004</v>
      </c>
      <c r="O531" s="125">
        <v>8148</v>
      </c>
      <c r="P531" s="125">
        <v>29313</v>
      </c>
      <c r="Q531" s="125">
        <v>4826.75</v>
      </c>
      <c r="R531" s="125">
        <v>162856</v>
      </c>
      <c r="S531" s="126">
        <v>89.232876712328761</v>
      </c>
    </row>
    <row r="532" spans="1:19" x14ac:dyDescent="0.25">
      <c r="A532" s="123">
        <v>8</v>
      </c>
      <c r="B532" s="125" t="s">
        <v>1548</v>
      </c>
      <c r="C532" s="127">
        <v>11090</v>
      </c>
      <c r="D532" s="125" t="s">
        <v>2514</v>
      </c>
      <c r="E532" s="125" t="s">
        <v>953</v>
      </c>
      <c r="F532" s="125" t="s">
        <v>958</v>
      </c>
      <c r="G532" s="125">
        <v>41</v>
      </c>
      <c r="H532" s="125">
        <v>0</v>
      </c>
      <c r="I532" s="125">
        <v>0</v>
      </c>
      <c r="J532" s="125">
        <v>0</v>
      </c>
      <c r="K532" s="125">
        <v>0</v>
      </c>
      <c r="L532" s="125">
        <v>0</v>
      </c>
      <c r="M532" s="125">
        <v>1</v>
      </c>
      <c r="N532" s="125">
        <v>0.5706</v>
      </c>
      <c r="O532" s="125">
        <v>2839</v>
      </c>
      <c r="P532" s="125">
        <v>8964</v>
      </c>
      <c r="Q532" s="125">
        <v>1619.93</v>
      </c>
      <c r="R532" s="125">
        <v>80452</v>
      </c>
      <c r="S532" s="126">
        <v>59.899766120948883</v>
      </c>
    </row>
    <row r="533" spans="1:19" x14ac:dyDescent="0.25">
      <c r="A533" s="123">
        <v>8</v>
      </c>
      <c r="B533" s="125" t="s">
        <v>1548</v>
      </c>
      <c r="C533" s="127">
        <v>11089</v>
      </c>
      <c r="D533" s="125" t="s">
        <v>2513</v>
      </c>
      <c r="E533" s="125" t="s">
        <v>953</v>
      </c>
      <c r="F533" s="125" t="s">
        <v>958</v>
      </c>
      <c r="G533" s="125">
        <v>40</v>
      </c>
      <c r="H533" s="125">
        <v>0</v>
      </c>
      <c r="I533" s="125">
        <v>0</v>
      </c>
      <c r="J533" s="125">
        <v>0</v>
      </c>
      <c r="K533" s="125">
        <v>0</v>
      </c>
      <c r="L533" s="125">
        <v>0</v>
      </c>
      <c r="M533" s="125">
        <v>1</v>
      </c>
      <c r="N533" s="125">
        <v>0.65600000000000003</v>
      </c>
      <c r="O533" s="125">
        <v>2773</v>
      </c>
      <c r="P533" s="125">
        <v>9906</v>
      </c>
      <c r="Q533" s="125">
        <v>1819.088</v>
      </c>
      <c r="R533" s="125">
        <v>95857</v>
      </c>
      <c r="S533" s="126">
        <v>67.849315068493155</v>
      </c>
    </row>
    <row r="534" spans="1:19" x14ac:dyDescent="0.25">
      <c r="A534" s="123">
        <v>8</v>
      </c>
      <c r="B534" s="125" t="s">
        <v>1548</v>
      </c>
      <c r="C534" s="127">
        <v>11096</v>
      </c>
      <c r="D534" s="125" t="s">
        <v>2520</v>
      </c>
      <c r="E534" s="125" t="s">
        <v>953</v>
      </c>
      <c r="F534" s="125" t="s">
        <v>958</v>
      </c>
      <c r="G534" s="125">
        <v>40</v>
      </c>
      <c r="H534" s="125">
        <v>0</v>
      </c>
      <c r="I534" s="125">
        <v>0</v>
      </c>
      <c r="J534" s="125">
        <v>0</v>
      </c>
      <c r="K534" s="125">
        <v>0</v>
      </c>
      <c r="L534" s="125">
        <v>0</v>
      </c>
      <c r="M534" s="125">
        <v>1</v>
      </c>
      <c r="N534" s="125">
        <v>0.61670000000000003</v>
      </c>
      <c r="O534" s="125">
        <v>2790</v>
      </c>
      <c r="P534" s="125">
        <v>9354</v>
      </c>
      <c r="Q534" s="125">
        <v>1720.66</v>
      </c>
      <c r="R534" s="125">
        <v>96777</v>
      </c>
      <c r="S534" s="126">
        <v>64.06849315068493</v>
      </c>
    </row>
    <row r="535" spans="1:19" x14ac:dyDescent="0.25">
      <c r="A535" s="123">
        <v>8</v>
      </c>
      <c r="B535" s="125" t="s">
        <v>1548</v>
      </c>
      <c r="C535" s="127">
        <v>11101</v>
      </c>
      <c r="D535" s="125" t="s">
        <v>2525</v>
      </c>
      <c r="E535" s="125" t="s">
        <v>953</v>
      </c>
      <c r="F535" s="125" t="s">
        <v>958</v>
      </c>
      <c r="G535" s="125">
        <v>54</v>
      </c>
      <c r="H535" s="125">
        <v>0</v>
      </c>
      <c r="I535" s="125">
        <v>0</v>
      </c>
      <c r="J535" s="125">
        <v>0</v>
      </c>
      <c r="K535" s="125">
        <v>0</v>
      </c>
      <c r="L535" s="125">
        <v>0</v>
      </c>
      <c r="M535" s="125">
        <v>2</v>
      </c>
      <c r="N535" s="125">
        <v>0.53990000000000005</v>
      </c>
      <c r="O535" s="125">
        <v>3896</v>
      </c>
      <c r="P535" s="125">
        <v>12503</v>
      </c>
      <c r="Q535" s="125">
        <v>2099.77</v>
      </c>
      <c r="R535" s="125">
        <v>94435</v>
      </c>
      <c r="S535" s="126">
        <v>63.434804667681377</v>
      </c>
    </row>
    <row r="536" spans="1:19" x14ac:dyDescent="0.25">
      <c r="A536" s="123">
        <v>8</v>
      </c>
      <c r="B536" s="125" t="s">
        <v>1548</v>
      </c>
      <c r="C536" s="127">
        <v>11102</v>
      </c>
      <c r="D536" s="125" t="s">
        <v>2526</v>
      </c>
      <c r="E536" s="125" t="s">
        <v>953</v>
      </c>
      <c r="F536" s="125" t="s">
        <v>958</v>
      </c>
      <c r="G536" s="125">
        <v>40</v>
      </c>
      <c r="H536" s="125">
        <v>0</v>
      </c>
      <c r="I536" s="125">
        <v>0</v>
      </c>
      <c r="J536" s="125">
        <v>0</v>
      </c>
      <c r="K536" s="125">
        <v>0</v>
      </c>
      <c r="L536" s="125">
        <v>0</v>
      </c>
      <c r="M536" s="125">
        <v>1</v>
      </c>
      <c r="N536" s="125">
        <v>0.59489999999999998</v>
      </c>
      <c r="O536" s="125">
        <v>2403</v>
      </c>
      <c r="P536" s="125">
        <v>6977</v>
      </c>
      <c r="Q536" s="125">
        <v>1429.46</v>
      </c>
      <c r="R536" s="125">
        <v>88730</v>
      </c>
      <c r="S536" s="126">
        <v>47.787671232876711</v>
      </c>
    </row>
    <row r="537" spans="1:19" x14ac:dyDescent="0.25">
      <c r="A537" s="123">
        <v>8</v>
      </c>
      <c r="B537" s="125" t="s">
        <v>1548</v>
      </c>
      <c r="C537" s="127">
        <v>11100</v>
      </c>
      <c r="D537" s="125" t="s">
        <v>2524</v>
      </c>
      <c r="E537" s="125" t="s">
        <v>953</v>
      </c>
      <c r="F537" s="125" t="s">
        <v>958</v>
      </c>
      <c r="G537" s="125">
        <v>30</v>
      </c>
      <c r="H537" s="125">
        <v>0</v>
      </c>
      <c r="I537" s="125">
        <v>0</v>
      </c>
      <c r="J537" s="125">
        <v>0</v>
      </c>
      <c r="K537" s="125">
        <v>0</v>
      </c>
      <c r="L537" s="125">
        <v>0</v>
      </c>
      <c r="M537" s="125">
        <v>1</v>
      </c>
      <c r="N537" s="125">
        <v>0.5534</v>
      </c>
      <c r="O537" s="125">
        <v>2331</v>
      </c>
      <c r="P537" s="125">
        <v>7925</v>
      </c>
      <c r="Q537" s="125">
        <v>1289.78</v>
      </c>
      <c r="R537" s="125">
        <v>55154</v>
      </c>
      <c r="S537" s="126">
        <v>72.374429223744286</v>
      </c>
    </row>
    <row r="538" spans="1:19" ht="42" x14ac:dyDescent="0.25">
      <c r="A538" s="123">
        <v>8</v>
      </c>
      <c r="B538" s="125" t="s">
        <v>1548</v>
      </c>
      <c r="C538" s="127">
        <v>21323</v>
      </c>
      <c r="D538" s="125" t="s">
        <v>2529</v>
      </c>
      <c r="E538" s="125" t="s">
        <v>953</v>
      </c>
      <c r="F538" s="125" t="s">
        <v>958</v>
      </c>
      <c r="G538" s="125">
        <v>57</v>
      </c>
      <c r="H538" s="125">
        <v>0</v>
      </c>
      <c r="I538" s="125">
        <v>0</v>
      </c>
      <c r="J538" s="125">
        <v>0</v>
      </c>
      <c r="K538" s="125">
        <v>0</v>
      </c>
      <c r="L538" s="125">
        <v>0</v>
      </c>
      <c r="M538" s="125">
        <v>1</v>
      </c>
      <c r="N538" s="125">
        <v>0.61480000000000001</v>
      </c>
      <c r="O538" s="125">
        <v>2329</v>
      </c>
      <c r="P538" s="125">
        <v>7802</v>
      </c>
      <c r="Q538" s="125">
        <v>1431.8692000000001</v>
      </c>
      <c r="R538" s="125">
        <v>65759</v>
      </c>
      <c r="S538" s="126">
        <v>37.50060081711127</v>
      </c>
    </row>
    <row r="539" spans="1:19" ht="42" x14ac:dyDescent="0.25">
      <c r="A539" s="123">
        <v>8</v>
      </c>
      <c r="B539" s="125" t="s">
        <v>1548</v>
      </c>
      <c r="C539" s="127">
        <v>11091</v>
      </c>
      <c r="D539" s="125" t="s">
        <v>2515</v>
      </c>
      <c r="E539" s="125" t="s">
        <v>953</v>
      </c>
      <c r="F539" s="125" t="s">
        <v>958</v>
      </c>
      <c r="G539" s="125">
        <v>116</v>
      </c>
      <c r="H539" s="125">
        <v>0</v>
      </c>
      <c r="I539" s="125">
        <v>0</v>
      </c>
      <c r="J539" s="125">
        <v>0</v>
      </c>
      <c r="K539" s="125">
        <v>0</v>
      </c>
      <c r="L539" s="125">
        <v>0</v>
      </c>
      <c r="M539" s="125">
        <v>3</v>
      </c>
      <c r="N539" s="125">
        <v>0.67889999999999995</v>
      </c>
      <c r="O539" s="125">
        <v>8849</v>
      </c>
      <c r="P539" s="125">
        <v>24119</v>
      </c>
      <c r="Q539" s="125">
        <v>5999.9</v>
      </c>
      <c r="R539" s="125">
        <v>152158</v>
      </c>
      <c r="S539" s="126">
        <v>56.965044874822865</v>
      </c>
    </row>
    <row r="540" spans="1:19" x14ac:dyDescent="0.25">
      <c r="A540" s="123">
        <v>8</v>
      </c>
      <c r="B540" s="125" t="s">
        <v>1548</v>
      </c>
      <c r="C540" s="127">
        <v>11103</v>
      </c>
      <c r="D540" s="125" t="s">
        <v>2527</v>
      </c>
      <c r="E540" s="125" t="s">
        <v>953</v>
      </c>
      <c r="F540" s="125" t="s">
        <v>958</v>
      </c>
      <c r="G540" s="125">
        <v>41</v>
      </c>
      <c r="H540" s="125">
        <v>0</v>
      </c>
      <c r="I540" s="125">
        <v>0</v>
      </c>
      <c r="J540" s="125">
        <v>0</v>
      </c>
      <c r="K540" s="125">
        <v>0</v>
      </c>
      <c r="L540" s="125">
        <v>0</v>
      </c>
      <c r="M540" s="125">
        <v>1</v>
      </c>
      <c r="N540" s="125">
        <v>0.52839999999999998</v>
      </c>
      <c r="O540" s="125">
        <v>3228</v>
      </c>
      <c r="P540" s="125">
        <v>7632</v>
      </c>
      <c r="Q540" s="125">
        <v>1705.79</v>
      </c>
      <c r="R540" s="125">
        <v>7303</v>
      </c>
      <c r="S540" s="126">
        <v>50.998997661209486</v>
      </c>
    </row>
    <row r="541" spans="1:19" x14ac:dyDescent="0.25">
      <c r="A541" s="123">
        <v>8</v>
      </c>
      <c r="B541" s="125" t="s">
        <v>1548</v>
      </c>
      <c r="C541" s="127">
        <v>11093</v>
      </c>
      <c r="D541" s="125" t="s">
        <v>2517</v>
      </c>
      <c r="E541" s="125" t="s">
        <v>953</v>
      </c>
      <c r="F541" s="125" t="s">
        <v>958</v>
      </c>
      <c r="G541" s="125">
        <v>36</v>
      </c>
      <c r="H541" s="125">
        <v>0</v>
      </c>
      <c r="I541" s="125">
        <v>0</v>
      </c>
      <c r="J541" s="125">
        <v>0</v>
      </c>
      <c r="K541" s="125">
        <v>0</v>
      </c>
      <c r="L541" s="125">
        <v>0</v>
      </c>
      <c r="M541" s="125">
        <v>1</v>
      </c>
      <c r="N541" s="125">
        <v>0.57899999999999996</v>
      </c>
      <c r="O541" s="125">
        <v>3062</v>
      </c>
      <c r="P541" s="125">
        <v>9184</v>
      </c>
      <c r="Q541" s="125">
        <v>1772.8979999999999</v>
      </c>
      <c r="R541" s="125">
        <v>104849</v>
      </c>
      <c r="S541" s="126">
        <v>69.893455098934552</v>
      </c>
    </row>
    <row r="542" spans="1:19" x14ac:dyDescent="0.25">
      <c r="A542" s="123">
        <v>8</v>
      </c>
      <c r="B542" s="125" t="s">
        <v>1548</v>
      </c>
      <c r="C542" s="127">
        <v>11099</v>
      </c>
      <c r="D542" s="125" t="s">
        <v>2523</v>
      </c>
      <c r="E542" s="125" t="s">
        <v>953</v>
      </c>
      <c r="F542" s="125" t="s">
        <v>958</v>
      </c>
      <c r="G542" s="125">
        <v>41</v>
      </c>
      <c r="H542" s="125">
        <v>0</v>
      </c>
      <c r="I542" s="125">
        <v>0</v>
      </c>
      <c r="J542" s="125">
        <v>0</v>
      </c>
      <c r="K542" s="125">
        <v>0</v>
      </c>
      <c r="L542" s="125">
        <v>0</v>
      </c>
      <c r="M542" s="125">
        <v>1</v>
      </c>
      <c r="N542" s="125">
        <v>0.5706</v>
      </c>
      <c r="O542" s="125">
        <v>2863</v>
      </c>
      <c r="P542" s="125">
        <v>8964</v>
      </c>
      <c r="Q542" s="125">
        <v>1619.9333999999999</v>
      </c>
      <c r="R542" s="125">
        <v>80452</v>
      </c>
      <c r="S542" s="126">
        <v>59.899766120948883</v>
      </c>
    </row>
    <row r="543" spans="1:19" x14ac:dyDescent="0.25">
      <c r="A543" s="123">
        <v>8</v>
      </c>
      <c r="B543" s="125" t="s">
        <v>1548</v>
      </c>
      <c r="C543" s="127">
        <v>11094</v>
      </c>
      <c r="D543" s="125" t="s">
        <v>2518</v>
      </c>
      <c r="E543" s="125" t="s">
        <v>953</v>
      </c>
      <c r="F543" s="125" t="s">
        <v>980</v>
      </c>
      <c r="G543" s="125">
        <v>17</v>
      </c>
      <c r="H543" s="125">
        <v>0</v>
      </c>
      <c r="I543" s="125">
        <v>0</v>
      </c>
      <c r="J543" s="125">
        <v>0</v>
      </c>
      <c r="K543" s="125">
        <v>0</v>
      </c>
      <c r="L543" s="125">
        <v>0</v>
      </c>
      <c r="M543" s="125">
        <v>0</v>
      </c>
      <c r="N543" s="125">
        <v>0.47089999999999999</v>
      </c>
      <c r="O543" s="125">
        <v>994</v>
      </c>
      <c r="P543" s="125">
        <v>2645</v>
      </c>
      <c r="Q543" s="125">
        <v>468.07459999999998</v>
      </c>
      <c r="R543" s="125">
        <v>39621</v>
      </c>
      <c r="S543" s="126">
        <v>42.626913779210312</v>
      </c>
    </row>
    <row r="544" spans="1:19" x14ac:dyDescent="0.25">
      <c r="A544" s="123">
        <v>8</v>
      </c>
      <c r="B544" s="125" t="s">
        <v>1567</v>
      </c>
      <c r="C544" s="127">
        <v>10706</v>
      </c>
      <c r="D544" s="125" t="s">
        <v>2530</v>
      </c>
      <c r="E544" s="125" t="s">
        <v>986</v>
      </c>
      <c r="F544" s="125" t="s">
        <v>1013</v>
      </c>
      <c r="G544" s="125">
        <v>349</v>
      </c>
      <c r="H544" s="125">
        <v>12</v>
      </c>
      <c r="I544" s="125">
        <v>10</v>
      </c>
      <c r="J544" s="125">
        <v>12</v>
      </c>
      <c r="K544" s="125">
        <v>8</v>
      </c>
      <c r="L544" s="125">
        <v>42</v>
      </c>
      <c r="M544" s="125">
        <v>8</v>
      </c>
      <c r="N544" s="125">
        <v>1.3484</v>
      </c>
      <c r="O544" s="125">
        <v>28951</v>
      </c>
      <c r="P544" s="125">
        <v>131068</v>
      </c>
      <c r="Q544" s="125">
        <v>39037.528400000003</v>
      </c>
      <c r="R544" s="125">
        <v>455491</v>
      </c>
      <c r="S544" s="126">
        <v>102.89123523177769</v>
      </c>
    </row>
    <row r="545" spans="1:19" ht="42" x14ac:dyDescent="0.25">
      <c r="A545" s="123">
        <v>8</v>
      </c>
      <c r="B545" s="125" t="s">
        <v>1567</v>
      </c>
      <c r="C545" s="127">
        <v>11448</v>
      </c>
      <c r="D545" s="125" t="s">
        <v>2534</v>
      </c>
      <c r="E545" s="125" t="s">
        <v>953</v>
      </c>
      <c r="F545" s="125" t="s">
        <v>961</v>
      </c>
      <c r="G545" s="125">
        <v>200</v>
      </c>
      <c r="H545" s="125">
        <v>8</v>
      </c>
      <c r="I545" s="125">
        <v>4</v>
      </c>
      <c r="J545" s="125">
        <v>0</v>
      </c>
      <c r="K545" s="125">
        <v>0</v>
      </c>
      <c r="L545" s="125">
        <v>12</v>
      </c>
      <c r="M545" s="125">
        <v>3</v>
      </c>
      <c r="N545" s="125">
        <v>1.472</v>
      </c>
      <c r="O545" s="125">
        <v>16466</v>
      </c>
      <c r="P545" s="125">
        <v>65760</v>
      </c>
      <c r="Q545" s="125">
        <v>24237.952000000001</v>
      </c>
      <c r="R545" s="125">
        <v>283800</v>
      </c>
      <c r="S545" s="126">
        <v>90.082191780821915</v>
      </c>
    </row>
    <row r="546" spans="1:19" x14ac:dyDescent="0.25">
      <c r="A546" s="123">
        <v>8</v>
      </c>
      <c r="B546" s="125" t="s">
        <v>1567</v>
      </c>
      <c r="C546" s="127">
        <v>11042</v>
      </c>
      <c r="D546" s="125" t="s">
        <v>2531</v>
      </c>
      <c r="E546" s="125" t="s">
        <v>953</v>
      </c>
      <c r="F546" s="125" t="s">
        <v>954</v>
      </c>
      <c r="G546" s="125">
        <v>76</v>
      </c>
      <c r="H546" s="125">
        <v>0</v>
      </c>
      <c r="I546" s="125">
        <v>0</v>
      </c>
      <c r="J546" s="125">
        <v>0</v>
      </c>
      <c r="K546" s="125">
        <v>0</v>
      </c>
      <c r="L546" s="125">
        <v>0</v>
      </c>
      <c r="M546" s="125">
        <v>3</v>
      </c>
      <c r="N546" s="125">
        <v>0.72599999999999998</v>
      </c>
      <c r="O546" s="125">
        <v>9443</v>
      </c>
      <c r="P546" s="125">
        <v>28553</v>
      </c>
      <c r="Q546" s="125">
        <v>6855.6180000000004</v>
      </c>
      <c r="R546" s="125">
        <v>170339</v>
      </c>
      <c r="S546" s="126">
        <v>102.93078586878154</v>
      </c>
    </row>
    <row r="547" spans="1:19" x14ac:dyDescent="0.25">
      <c r="A547" s="123">
        <v>8</v>
      </c>
      <c r="B547" s="125" t="s">
        <v>1567</v>
      </c>
      <c r="C547" s="127">
        <v>11044</v>
      </c>
      <c r="D547" s="125" t="s">
        <v>2532</v>
      </c>
      <c r="E547" s="125" t="s">
        <v>953</v>
      </c>
      <c r="F547" s="125" t="s">
        <v>958</v>
      </c>
      <c r="G547" s="125">
        <v>30</v>
      </c>
      <c r="H547" s="125">
        <v>0</v>
      </c>
      <c r="I547" s="125">
        <v>0</v>
      </c>
      <c r="J547" s="125">
        <v>0</v>
      </c>
      <c r="K547" s="125">
        <v>0</v>
      </c>
      <c r="L547" s="125">
        <v>0</v>
      </c>
      <c r="M547" s="125">
        <v>1</v>
      </c>
      <c r="N547" s="125">
        <v>0.55610000000000004</v>
      </c>
      <c r="O547" s="125">
        <v>2253</v>
      </c>
      <c r="P547" s="125">
        <v>4872</v>
      </c>
      <c r="Q547" s="125">
        <v>1252.8900000000001</v>
      </c>
      <c r="R547" s="125">
        <v>70582</v>
      </c>
      <c r="S547" s="126">
        <v>44.493150684931507</v>
      </c>
    </row>
    <row r="548" spans="1:19" x14ac:dyDescent="0.25">
      <c r="A548" s="123">
        <v>8</v>
      </c>
      <c r="B548" s="125" t="s">
        <v>1567</v>
      </c>
      <c r="C548" s="127">
        <v>11045</v>
      </c>
      <c r="D548" s="125" t="s">
        <v>2533</v>
      </c>
      <c r="E548" s="125" t="s">
        <v>953</v>
      </c>
      <c r="F548" s="125" t="s">
        <v>958</v>
      </c>
      <c r="G548" s="125">
        <v>36</v>
      </c>
      <c r="H548" s="125">
        <v>0</v>
      </c>
      <c r="I548" s="125">
        <v>0</v>
      </c>
      <c r="J548" s="125">
        <v>0</v>
      </c>
      <c r="K548" s="125">
        <v>0</v>
      </c>
      <c r="L548" s="125">
        <v>0</v>
      </c>
      <c r="M548" s="125">
        <v>1</v>
      </c>
      <c r="N548" s="125">
        <v>0.42849999999999999</v>
      </c>
      <c r="O548" s="125">
        <v>3299</v>
      </c>
      <c r="P548" s="125">
        <v>7537</v>
      </c>
      <c r="Q548" s="125">
        <v>1413.62</v>
      </c>
      <c r="R548" s="125">
        <v>82746</v>
      </c>
      <c r="S548" s="126">
        <v>57.359208523592088</v>
      </c>
    </row>
    <row r="549" spans="1:19" x14ac:dyDescent="0.25">
      <c r="A549" s="123">
        <v>8</v>
      </c>
      <c r="B549" s="125" t="s">
        <v>1567</v>
      </c>
      <c r="C549" s="127">
        <v>28811</v>
      </c>
      <c r="D549" s="125" t="s">
        <v>2537</v>
      </c>
      <c r="E549" s="125" t="s">
        <v>953</v>
      </c>
      <c r="F549" s="125" t="s">
        <v>980</v>
      </c>
      <c r="G549" s="125">
        <v>30</v>
      </c>
      <c r="H549" s="125">
        <v>0</v>
      </c>
      <c r="I549" s="125">
        <v>0</v>
      </c>
      <c r="J549" s="125">
        <v>0</v>
      </c>
      <c r="K549" s="125">
        <v>0</v>
      </c>
      <c r="L549" s="125">
        <v>0</v>
      </c>
      <c r="M549" s="125">
        <v>0</v>
      </c>
      <c r="N549" s="125">
        <v>0.65310000000000001</v>
      </c>
      <c r="O549" s="125">
        <v>1755</v>
      </c>
      <c r="P549" s="125">
        <v>5757</v>
      </c>
      <c r="Q549" s="125">
        <v>1146.1904999999999</v>
      </c>
      <c r="R549" s="125">
        <v>64360</v>
      </c>
      <c r="S549" s="126">
        <v>52.575342465753423</v>
      </c>
    </row>
    <row r="550" spans="1:19" x14ac:dyDescent="0.25">
      <c r="A550" s="129">
        <v>8</v>
      </c>
      <c r="B550" s="130" t="s">
        <v>1567</v>
      </c>
      <c r="C550" s="131">
        <v>28778</v>
      </c>
      <c r="D550" s="130" t="s">
        <v>2536</v>
      </c>
      <c r="E550" s="130" t="s">
        <v>953</v>
      </c>
      <c r="F550" s="130" t="s">
        <v>980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0</v>
      </c>
      <c r="Q550" s="130">
        <v>0</v>
      </c>
      <c r="R550" s="130">
        <v>27751</v>
      </c>
      <c r="S550" s="132"/>
    </row>
    <row r="551" spans="1:19" x14ac:dyDescent="0.25">
      <c r="A551" s="129">
        <v>8</v>
      </c>
      <c r="B551" s="130" t="s">
        <v>1567</v>
      </c>
      <c r="C551" s="131">
        <v>28815</v>
      </c>
      <c r="D551" s="130" t="s">
        <v>2538</v>
      </c>
      <c r="E551" s="130" t="s">
        <v>953</v>
      </c>
      <c r="F551" s="130" t="s">
        <v>980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0</v>
      </c>
      <c r="P551" s="130">
        <v>0</v>
      </c>
      <c r="Q551" s="130">
        <v>0</v>
      </c>
      <c r="R551" s="130">
        <v>53622</v>
      </c>
      <c r="S551" s="132"/>
    </row>
    <row r="552" spans="1:19" x14ac:dyDescent="0.25">
      <c r="A552" s="123">
        <v>8</v>
      </c>
      <c r="B552" s="125" t="s">
        <v>1567</v>
      </c>
      <c r="C552" s="127">
        <v>21356</v>
      </c>
      <c r="D552" s="125" t="s">
        <v>2535</v>
      </c>
      <c r="E552" s="125" t="s">
        <v>953</v>
      </c>
      <c r="F552" s="125" t="s">
        <v>980</v>
      </c>
      <c r="G552" s="125">
        <v>30</v>
      </c>
      <c r="H552" s="125">
        <v>0</v>
      </c>
      <c r="I552" s="125">
        <v>0</v>
      </c>
      <c r="J552" s="125">
        <v>0</v>
      </c>
      <c r="K552" s="125">
        <v>0</v>
      </c>
      <c r="L552" s="125">
        <v>0</v>
      </c>
      <c r="M552" s="125">
        <v>0</v>
      </c>
      <c r="N552" s="125">
        <v>0.46949999999999997</v>
      </c>
      <c r="O552" s="125">
        <v>1609</v>
      </c>
      <c r="P552" s="125">
        <v>4298</v>
      </c>
      <c r="Q552" s="125">
        <v>755.42</v>
      </c>
      <c r="R552" s="125">
        <v>55143</v>
      </c>
      <c r="S552" s="126">
        <v>39.251141552511413</v>
      </c>
    </row>
    <row r="553" spans="1:19" x14ac:dyDescent="0.25">
      <c r="A553" s="123">
        <v>8</v>
      </c>
      <c r="B553" s="125" t="s">
        <v>1577</v>
      </c>
      <c r="C553" s="127">
        <v>10704</v>
      </c>
      <c r="D553" s="125" t="s">
        <v>2539</v>
      </c>
      <c r="E553" s="125" t="s">
        <v>986</v>
      </c>
      <c r="F553" s="125" t="s">
        <v>1013</v>
      </c>
      <c r="G553" s="125">
        <v>323</v>
      </c>
      <c r="H553" s="125">
        <v>8</v>
      </c>
      <c r="I553" s="125">
        <v>4</v>
      </c>
      <c r="J553" s="125">
        <v>6</v>
      </c>
      <c r="K553" s="125">
        <v>4</v>
      </c>
      <c r="L553" s="125">
        <v>22</v>
      </c>
      <c r="M553" s="125">
        <v>6</v>
      </c>
      <c r="N553" s="125">
        <v>1.232</v>
      </c>
      <c r="O553" s="125">
        <v>25779</v>
      </c>
      <c r="P553" s="125">
        <v>101412</v>
      </c>
      <c r="Q553" s="125">
        <v>31755.200000000001</v>
      </c>
      <c r="R553" s="125">
        <v>288208</v>
      </c>
      <c r="S553" s="126">
        <v>86.018915136350145</v>
      </c>
    </row>
    <row r="554" spans="1:19" x14ac:dyDescent="0.25">
      <c r="A554" s="123">
        <v>8</v>
      </c>
      <c r="B554" s="125" t="s">
        <v>1577</v>
      </c>
      <c r="C554" s="127">
        <v>10991</v>
      </c>
      <c r="D554" s="125" t="s">
        <v>2540</v>
      </c>
      <c r="E554" s="125" t="s">
        <v>953</v>
      </c>
      <c r="F554" s="125" t="s">
        <v>954</v>
      </c>
      <c r="G554" s="125">
        <v>80</v>
      </c>
      <c r="H554" s="125">
        <v>0</v>
      </c>
      <c r="I554" s="125">
        <v>0</v>
      </c>
      <c r="J554" s="125">
        <v>0</v>
      </c>
      <c r="K554" s="125">
        <v>0</v>
      </c>
      <c r="L554" s="125">
        <v>0</v>
      </c>
      <c r="M554" s="125">
        <v>1</v>
      </c>
      <c r="N554" s="125">
        <v>0.66390000000000005</v>
      </c>
      <c r="O554" s="125">
        <v>5150</v>
      </c>
      <c r="P554" s="125">
        <v>14622</v>
      </c>
      <c r="Q554" s="125">
        <v>3418.87</v>
      </c>
      <c r="R554" s="125">
        <v>136796</v>
      </c>
      <c r="S554" s="126">
        <v>50.075342465753423</v>
      </c>
    </row>
    <row r="555" spans="1:19" x14ac:dyDescent="0.25">
      <c r="A555" s="123">
        <v>8</v>
      </c>
      <c r="B555" s="125" t="s">
        <v>1577</v>
      </c>
      <c r="C555" s="127">
        <v>10993</v>
      </c>
      <c r="D555" s="125" t="s">
        <v>2542</v>
      </c>
      <c r="E555" s="125" t="s">
        <v>953</v>
      </c>
      <c r="F555" s="125" t="s">
        <v>954</v>
      </c>
      <c r="G555" s="125">
        <v>90</v>
      </c>
      <c r="H555" s="125">
        <v>0</v>
      </c>
      <c r="I555" s="125">
        <v>0</v>
      </c>
      <c r="J555" s="125">
        <v>0</v>
      </c>
      <c r="K555" s="125">
        <v>0</v>
      </c>
      <c r="L555" s="125">
        <v>0</v>
      </c>
      <c r="M555" s="125">
        <v>2</v>
      </c>
      <c r="N555" s="125">
        <v>0.76390000000000002</v>
      </c>
      <c r="O555" s="125">
        <v>6988</v>
      </c>
      <c r="P555" s="125">
        <v>22823</v>
      </c>
      <c r="Q555" s="125">
        <v>5338.1332000000002</v>
      </c>
      <c r="R555" s="125">
        <v>154879</v>
      </c>
      <c r="S555" s="126">
        <v>69.476407914764081</v>
      </c>
    </row>
    <row r="556" spans="1:19" ht="42" x14ac:dyDescent="0.25">
      <c r="A556" s="123">
        <v>8</v>
      </c>
      <c r="B556" s="125" t="s">
        <v>1577</v>
      </c>
      <c r="C556" s="127">
        <v>23367</v>
      </c>
      <c r="D556" s="125" t="s">
        <v>2544</v>
      </c>
      <c r="E556" s="125" t="s">
        <v>953</v>
      </c>
      <c r="F556" s="125" t="s">
        <v>958</v>
      </c>
      <c r="G556" s="125">
        <v>40</v>
      </c>
      <c r="H556" s="125">
        <v>0</v>
      </c>
      <c r="I556" s="125">
        <v>0</v>
      </c>
      <c r="J556" s="125">
        <v>0</v>
      </c>
      <c r="K556" s="125">
        <v>0</v>
      </c>
      <c r="L556" s="125">
        <v>0</v>
      </c>
      <c r="M556" s="125">
        <v>1</v>
      </c>
      <c r="N556" s="125">
        <v>0.8196</v>
      </c>
      <c r="O556" s="125">
        <v>2701</v>
      </c>
      <c r="P556" s="125">
        <v>8752</v>
      </c>
      <c r="Q556" s="125">
        <v>2213.92</v>
      </c>
      <c r="R556" s="125">
        <v>69033</v>
      </c>
      <c r="S556" s="126">
        <v>59.945205479452056</v>
      </c>
    </row>
    <row r="557" spans="1:19" x14ac:dyDescent="0.25">
      <c r="A557" s="123">
        <v>8</v>
      </c>
      <c r="B557" s="125" t="s">
        <v>1577</v>
      </c>
      <c r="C557" s="127">
        <v>10992</v>
      </c>
      <c r="D557" s="125" t="s">
        <v>2541</v>
      </c>
      <c r="E557" s="125" t="s">
        <v>953</v>
      </c>
      <c r="F557" s="125" t="s">
        <v>958</v>
      </c>
      <c r="G557" s="125">
        <v>35</v>
      </c>
      <c r="H557" s="125">
        <v>0</v>
      </c>
      <c r="I557" s="125">
        <v>0</v>
      </c>
      <c r="J557" s="125">
        <v>0</v>
      </c>
      <c r="K557" s="125">
        <v>0</v>
      </c>
      <c r="L557" s="125">
        <v>0</v>
      </c>
      <c r="M557" s="125">
        <v>1</v>
      </c>
      <c r="N557" s="125">
        <v>0.66759999999999997</v>
      </c>
      <c r="O557" s="125">
        <v>2295</v>
      </c>
      <c r="P557" s="125">
        <v>7301</v>
      </c>
      <c r="Q557" s="125">
        <v>1532.1420000000001</v>
      </c>
      <c r="R557" s="125">
        <v>96252</v>
      </c>
      <c r="S557" s="126">
        <v>57.150684931506852</v>
      </c>
    </row>
    <row r="558" spans="1:19" x14ac:dyDescent="0.25">
      <c r="A558" s="123">
        <v>8</v>
      </c>
      <c r="B558" s="125" t="s">
        <v>1577</v>
      </c>
      <c r="C558" s="127">
        <v>10994</v>
      </c>
      <c r="D558" s="125" t="s">
        <v>2543</v>
      </c>
      <c r="E558" s="125" t="s">
        <v>953</v>
      </c>
      <c r="F558" s="125" t="s">
        <v>958</v>
      </c>
      <c r="G558" s="125">
        <v>51</v>
      </c>
      <c r="H558" s="125">
        <v>0</v>
      </c>
      <c r="I558" s="125">
        <v>0</v>
      </c>
      <c r="J558" s="125">
        <v>0</v>
      </c>
      <c r="K558" s="125">
        <v>0</v>
      </c>
      <c r="L558" s="125">
        <v>0</v>
      </c>
      <c r="M558" s="125">
        <v>0</v>
      </c>
      <c r="N558" s="125">
        <v>0.69730000000000003</v>
      </c>
      <c r="O558" s="125">
        <v>3507</v>
      </c>
      <c r="P558" s="125">
        <v>12461</v>
      </c>
      <c r="Q558" s="125">
        <v>2445.3200000000002</v>
      </c>
      <c r="R558" s="125">
        <v>106918</v>
      </c>
      <c r="S558" s="126">
        <v>66.94063926940639</v>
      </c>
    </row>
    <row r="559" spans="1:19" x14ac:dyDescent="0.25">
      <c r="A559" s="123">
        <v>8</v>
      </c>
      <c r="B559" s="125" t="s">
        <v>1584</v>
      </c>
      <c r="C559" s="127">
        <v>10671</v>
      </c>
      <c r="D559" s="125" t="s">
        <v>2545</v>
      </c>
      <c r="E559" s="125" t="s">
        <v>949</v>
      </c>
      <c r="F559" s="125" t="s">
        <v>950</v>
      </c>
      <c r="G559" s="125">
        <v>1022</v>
      </c>
      <c r="H559" s="125">
        <v>69</v>
      </c>
      <c r="I559" s="125">
        <v>12</v>
      </c>
      <c r="J559" s="125">
        <v>8</v>
      </c>
      <c r="K559" s="125">
        <v>0</v>
      </c>
      <c r="L559" s="125">
        <v>89</v>
      </c>
      <c r="M559" s="125">
        <v>18</v>
      </c>
      <c r="N559" s="125">
        <v>1.9312</v>
      </c>
      <c r="O559" s="125">
        <v>74389</v>
      </c>
      <c r="P559" s="125">
        <v>420754</v>
      </c>
      <c r="Q559" s="125">
        <v>143660.04</v>
      </c>
      <c r="R559" s="125">
        <v>887046</v>
      </c>
      <c r="S559" s="126">
        <v>112.79360909310243</v>
      </c>
    </row>
    <row r="560" spans="1:19" x14ac:dyDescent="0.25">
      <c r="A560" s="123">
        <v>8</v>
      </c>
      <c r="B560" s="125" t="s">
        <v>1584</v>
      </c>
      <c r="C560" s="127">
        <v>11015</v>
      </c>
      <c r="D560" s="125" t="s">
        <v>2548</v>
      </c>
      <c r="E560" s="125" t="s">
        <v>986</v>
      </c>
      <c r="F560" s="125" t="s">
        <v>987</v>
      </c>
      <c r="G560" s="125">
        <v>180</v>
      </c>
      <c r="H560" s="125">
        <v>8</v>
      </c>
      <c r="I560" s="125">
        <v>0</v>
      </c>
      <c r="J560" s="125">
        <v>0</v>
      </c>
      <c r="K560" s="125">
        <v>0</v>
      </c>
      <c r="L560" s="125">
        <v>8</v>
      </c>
      <c r="M560" s="125">
        <v>4</v>
      </c>
      <c r="N560" s="125">
        <v>0.94969999999999999</v>
      </c>
      <c r="O560" s="125">
        <v>14272</v>
      </c>
      <c r="P560" s="125">
        <v>63479</v>
      </c>
      <c r="Q560" s="125">
        <v>13554.12</v>
      </c>
      <c r="R560" s="125">
        <v>217840</v>
      </c>
      <c r="S560" s="126">
        <v>96.61948249619482</v>
      </c>
    </row>
    <row r="561" spans="1:19" x14ac:dyDescent="0.25">
      <c r="A561" s="123">
        <v>8</v>
      </c>
      <c r="B561" s="125" t="s">
        <v>1584</v>
      </c>
      <c r="C561" s="127">
        <v>11023</v>
      </c>
      <c r="D561" s="125" t="s">
        <v>2556</v>
      </c>
      <c r="E561" s="125" t="s">
        <v>953</v>
      </c>
      <c r="F561" s="125" t="s">
        <v>961</v>
      </c>
      <c r="G561" s="125">
        <v>134</v>
      </c>
      <c r="H561" s="125">
        <v>4</v>
      </c>
      <c r="I561" s="125">
        <v>0</v>
      </c>
      <c r="J561" s="125">
        <v>0</v>
      </c>
      <c r="K561" s="125">
        <v>0</v>
      </c>
      <c r="L561" s="125">
        <v>4</v>
      </c>
      <c r="M561" s="125">
        <v>2</v>
      </c>
      <c r="N561" s="125">
        <v>0.84470000000000001</v>
      </c>
      <c r="O561" s="125">
        <v>7896</v>
      </c>
      <c r="P561" s="125">
        <v>25656</v>
      </c>
      <c r="Q561" s="125">
        <v>6669.7511999999997</v>
      </c>
      <c r="R561" s="125">
        <v>206094</v>
      </c>
      <c r="S561" s="126">
        <v>52.455530566346347</v>
      </c>
    </row>
    <row r="562" spans="1:19" x14ac:dyDescent="0.25">
      <c r="A562" s="123">
        <v>8</v>
      </c>
      <c r="B562" s="125" t="s">
        <v>1584</v>
      </c>
      <c r="C562" s="127">
        <v>11018</v>
      </c>
      <c r="D562" s="125" t="s">
        <v>2551</v>
      </c>
      <c r="E562" s="125" t="s">
        <v>953</v>
      </c>
      <c r="F562" s="125" t="s">
        <v>961</v>
      </c>
      <c r="G562" s="125">
        <v>113</v>
      </c>
      <c r="H562" s="125">
        <v>4</v>
      </c>
      <c r="I562" s="125">
        <v>0</v>
      </c>
      <c r="J562" s="125">
        <v>0</v>
      </c>
      <c r="K562" s="125">
        <v>0</v>
      </c>
      <c r="L562" s="125">
        <v>4</v>
      </c>
      <c r="M562" s="125">
        <v>2</v>
      </c>
      <c r="N562" s="125">
        <v>0.78290000000000004</v>
      </c>
      <c r="O562" s="125">
        <v>9317</v>
      </c>
      <c r="P562" s="125">
        <v>32867</v>
      </c>
      <c r="Q562" s="125">
        <v>7294.2793000000001</v>
      </c>
      <c r="R562" s="125">
        <v>209051</v>
      </c>
      <c r="S562" s="126">
        <v>79.687234816341373</v>
      </c>
    </row>
    <row r="563" spans="1:19" x14ac:dyDescent="0.25">
      <c r="A563" s="123">
        <v>8</v>
      </c>
      <c r="B563" s="125" t="s">
        <v>1584</v>
      </c>
      <c r="C563" s="127">
        <v>11024</v>
      </c>
      <c r="D563" s="125" t="s">
        <v>2557</v>
      </c>
      <c r="E563" s="125" t="s">
        <v>953</v>
      </c>
      <c r="F563" s="125" t="s">
        <v>954</v>
      </c>
      <c r="G563" s="125">
        <v>70</v>
      </c>
      <c r="H563" s="125">
        <v>0</v>
      </c>
      <c r="I563" s="125">
        <v>0</v>
      </c>
      <c r="J563" s="125">
        <v>0</v>
      </c>
      <c r="K563" s="125">
        <v>0</v>
      </c>
      <c r="L563" s="125">
        <v>0</v>
      </c>
      <c r="M563" s="125">
        <v>1</v>
      </c>
      <c r="N563" s="125">
        <v>0.56310000000000004</v>
      </c>
      <c r="O563" s="125">
        <v>6434</v>
      </c>
      <c r="P563" s="125">
        <v>20311</v>
      </c>
      <c r="Q563" s="125">
        <v>3622.99</v>
      </c>
      <c r="R563" s="125">
        <v>126275</v>
      </c>
      <c r="S563" s="126">
        <v>79.495107632093934</v>
      </c>
    </row>
    <row r="564" spans="1:19" x14ac:dyDescent="0.25">
      <c r="A564" s="123">
        <v>8</v>
      </c>
      <c r="B564" s="125" t="s">
        <v>1584</v>
      </c>
      <c r="C564" s="127">
        <v>11025</v>
      </c>
      <c r="D564" s="125" t="s">
        <v>2558</v>
      </c>
      <c r="E564" s="125" t="s">
        <v>953</v>
      </c>
      <c r="F564" s="125" t="s">
        <v>954</v>
      </c>
      <c r="G564" s="125">
        <v>120</v>
      </c>
      <c r="H564" s="125">
        <v>0</v>
      </c>
      <c r="I564" s="125">
        <v>0</v>
      </c>
      <c r="J564" s="125">
        <v>0</v>
      </c>
      <c r="K564" s="125">
        <v>0</v>
      </c>
      <c r="L564" s="125">
        <v>0</v>
      </c>
      <c r="M564" s="125">
        <v>4</v>
      </c>
      <c r="N564" s="125">
        <v>0.71789999999999998</v>
      </c>
      <c r="O564" s="125">
        <v>8763</v>
      </c>
      <c r="P564" s="125">
        <v>30850</v>
      </c>
      <c r="Q564" s="125">
        <v>6290.9576999999999</v>
      </c>
      <c r="R564" s="125">
        <v>195304</v>
      </c>
      <c r="S564" s="126">
        <v>70.433789954337897</v>
      </c>
    </row>
    <row r="565" spans="1:19" ht="42" x14ac:dyDescent="0.25">
      <c r="A565" s="123">
        <v>8</v>
      </c>
      <c r="B565" s="125" t="s">
        <v>1584</v>
      </c>
      <c r="C565" s="127">
        <v>11446</v>
      </c>
      <c r="D565" s="125" t="s">
        <v>2563</v>
      </c>
      <c r="E565" s="125" t="s">
        <v>953</v>
      </c>
      <c r="F565" s="125" t="s">
        <v>954</v>
      </c>
      <c r="G565" s="125">
        <v>120</v>
      </c>
      <c r="H565" s="125">
        <v>0</v>
      </c>
      <c r="I565" s="125">
        <v>0</v>
      </c>
      <c r="J565" s="125">
        <v>0</v>
      </c>
      <c r="K565" s="125">
        <v>0</v>
      </c>
      <c r="L565" s="125">
        <v>0</v>
      </c>
      <c r="M565" s="125">
        <v>3</v>
      </c>
      <c r="N565" s="125">
        <v>0.6825</v>
      </c>
      <c r="O565" s="125">
        <v>9863</v>
      </c>
      <c r="P565" s="125">
        <v>33810</v>
      </c>
      <c r="Q565" s="125">
        <v>6731.4975000000004</v>
      </c>
      <c r="R565" s="125">
        <v>249581</v>
      </c>
      <c r="S565" s="126">
        <v>77.191780821917803</v>
      </c>
    </row>
    <row r="566" spans="1:19" x14ac:dyDescent="0.25">
      <c r="A566" s="123">
        <v>8</v>
      </c>
      <c r="B566" s="125" t="s">
        <v>1584</v>
      </c>
      <c r="C566" s="127">
        <v>11013</v>
      </c>
      <c r="D566" s="125" t="s">
        <v>2546</v>
      </c>
      <c r="E566" s="125" t="s">
        <v>953</v>
      </c>
      <c r="F566" s="125" t="s">
        <v>958</v>
      </c>
      <c r="G566" s="125">
        <v>35</v>
      </c>
      <c r="H566" s="125">
        <v>0</v>
      </c>
      <c r="I566" s="125">
        <v>0</v>
      </c>
      <c r="J566" s="125">
        <v>0</v>
      </c>
      <c r="K566" s="125">
        <v>0</v>
      </c>
      <c r="L566" s="125">
        <v>0</v>
      </c>
      <c r="M566" s="125">
        <v>1</v>
      </c>
      <c r="N566" s="125">
        <v>0.58079999999999998</v>
      </c>
      <c r="O566" s="125">
        <v>4921</v>
      </c>
      <c r="P566" s="125">
        <v>16072</v>
      </c>
      <c r="Q566" s="125">
        <v>2858.12</v>
      </c>
      <c r="R566" s="125">
        <v>151542</v>
      </c>
      <c r="S566" s="126">
        <v>125.8082191780822</v>
      </c>
    </row>
    <row r="567" spans="1:19" x14ac:dyDescent="0.25">
      <c r="A567" s="123">
        <v>8</v>
      </c>
      <c r="B567" s="125" t="s">
        <v>1584</v>
      </c>
      <c r="C567" s="127">
        <v>11020</v>
      </c>
      <c r="D567" s="125" t="s">
        <v>2553</v>
      </c>
      <c r="E567" s="125" t="s">
        <v>953</v>
      </c>
      <c r="F567" s="125" t="s">
        <v>958</v>
      </c>
      <c r="G567" s="125">
        <v>30</v>
      </c>
      <c r="H567" s="125">
        <v>0</v>
      </c>
      <c r="I567" s="125">
        <v>0</v>
      </c>
      <c r="J567" s="125">
        <v>0</v>
      </c>
      <c r="K567" s="125">
        <v>0</v>
      </c>
      <c r="L567" s="125">
        <v>0</v>
      </c>
      <c r="M567" s="125">
        <v>1</v>
      </c>
      <c r="N567" s="125">
        <v>0.67010000000000003</v>
      </c>
      <c r="O567" s="125">
        <v>1361</v>
      </c>
      <c r="P567" s="125">
        <v>4551</v>
      </c>
      <c r="Q567" s="125">
        <v>912.00609999999995</v>
      </c>
      <c r="R567" s="125">
        <v>76304</v>
      </c>
      <c r="S567" s="126">
        <v>41.561643835616437</v>
      </c>
    </row>
    <row r="568" spans="1:19" x14ac:dyDescent="0.25">
      <c r="A568" s="123">
        <v>8</v>
      </c>
      <c r="B568" s="125" t="s">
        <v>1584</v>
      </c>
      <c r="C568" s="127">
        <v>11019</v>
      </c>
      <c r="D568" s="125" t="s">
        <v>2552</v>
      </c>
      <c r="E568" s="125" t="s">
        <v>953</v>
      </c>
      <c r="F568" s="125" t="s">
        <v>958</v>
      </c>
      <c r="G568" s="125">
        <v>30</v>
      </c>
      <c r="H568" s="125">
        <v>0</v>
      </c>
      <c r="I568" s="125">
        <v>0</v>
      </c>
      <c r="J568" s="125">
        <v>0</v>
      </c>
      <c r="K568" s="125">
        <v>0</v>
      </c>
      <c r="L568" s="125">
        <v>0</v>
      </c>
      <c r="M568" s="125">
        <v>1</v>
      </c>
      <c r="N568" s="125">
        <v>0.65210000000000001</v>
      </c>
      <c r="O568" s="125">
        <v>2061</v>
      </c>
      <c r="P568" s="125">
        <v>6441</v>
      </c>
      <c r="Q568" s="125">
        <v>1343.9781</v>
      </c>
      <c r="R568" s="125">
        <v>76048</v>
      </c>
      <c r="S568" s="126">
        <v>58.821917808219176</v>
      </c>
    </row>
    <row r="569" spans="1:19" x14ac:dyDescent="0.25">
      <c r="A569" s="123">
        <v>8</v>
      </c>
      <c r="B569" s="125" t="s">
        <v>1584</v>
      </c>
      <c r="C569" s="127">
        <v>11028</v>
      </c>
      <c r="D569" s="125" t="s">
        <v>2561</v>
      </c>
      <c r="E569" s="125" t="s">
        <v>953</v>
      </c>
      <c r="F569" s="125" t="s">
        <v>958</v>
      </c>
      <c r="G569" s="125">
        <v>30</v>
      </c>
      <c r="H569" s="125">
        <v>0</v>
      </c>
      <c r="I569" s="125">
        <v>0</v>
      </c>
      <c r="J569" s="125">
        <v>0</v>
      </c>
      <c r="K569" s="125">
        <v>0</v>
      </c>
      <c r="L569" s="125">
        <v>0</v>
      </c>
      <c r="M569" s="125">
        <v>0</v>
      </c>
      <c r="N569" s="125">
        <v>0.50719999999999998</v>
      </c>
      <c r="O569" s="125">
        <v>2469</v>
      </c>
      <c r="P569" s="125">
        <v>5659</v>
      </c>
      <c r="Q569" s="125">
        <v>1252.28</v>
      </c>
      <c r="R569" s="125">
        <v>46714</v>
      </c>
      <c r="S569" s="126">
        <v>51.68036529680365</v>
      </c>
    </row>
    <row r="570" spans="1:19" x14ac:dyDescent="0.25">
      <c r="A570" s="123">
        <v>8</v>
      </c>
      <c r="B570" s="125" t="s">
        <v>1584</v>
      </c>
      <c r="C570" s="127">
        <v>11017</v>
      </c>
      <c r="D570" s="125" t="s">
        <v>2550</v>
      </c>
      <c r="E570" s="125" t="s">
        <v>953</v>
      </c>
      <c r="F570" s="125" t="s">
        <v>958</v>
      </c>
      <c r="G570" s="125">
        <v>36</v>
      </c>
      <c r="H570" s="125">
        <v>0</v>
      </c>
      <c r="I570" s="125">
        <v>0</v>
      </c>
      <c r="J570" s="125">
        <v>0</v>
      </c>
      <c r="K570" s="125">
        <v>0</v>
      </c>
      <c r="L570" s="125">
        <v>0</v>
      </c>
      <c r="M570" s="125">
        <v>1</v>
      </c>
      <c r="N570" s="125">
        <v>0.66839999999999999</v>
      </c>
      <c r="O570" s="125">
        <v>2826</v>
      </c>
      <c r="P570" s="125">
        <v>8061</v>
      </c>
      <c r="Q570" s="125">
        <v>1888.9</v>
      </c>
      <c r="R570" s="125">
        <v>96639</v>
      </c>
      <c r="S570" s="126">
        <v>61.347031963470322</v>
      </c>
    </row>
    <row r="571" spans="1:19" x14ac:dyDescent="0.25">
      <c r="A571" s="123">
        <v>8</v>
      </c>
      <c r="B571" s="125" t="s">
        <v>1584</v>
      </c>
      <c r="C571" s="127">
        <v>11029</v>
      </c>
      <c r="D571" s="125" t="s">
        <v>2562</v>
      </c>
      <c r="E571" s="125" t="s">
        <v>953</v>
      </c>
      <c r="F571" s="125" t="s">
        <v>958</v>
      </c>
      <c r="G571" s="125">
        <v>30</v>
      </c>
      <c r="H571" s="125">
        <v>0</v>
      </c>
      <c r="I571" s="125">
        <v>0</v>
      </c>
      <c r="J571" s="125">
        <v>0</v>
      </c>
      <c r="K571" s="125">
        <v>0</v>
      </c>
      <c r="L571" s="125">
        <v>0</v>
      </c>
      <c r="M571" s="125">
        <v>1</v>
      </c>
      <c r="N571" s="125">
        <v>0.51729999999999998</v>
      </c>
      <c r="O571" s="125">
        <v>2569</v>
      </c>
      <c r="P571" s="125">
        <v>6695</v>
      </c>
      <c r="Q571" s="125">
        <v>1328.9437</v>
      </c>
      <c r="R571" s="125">
        <v>62483</v>
      </c>
      <c r="S571" s="126">
        <v>61.141552511415526</v>
      </c>
    </row>
    <row r="572" spans="1:19" x14ac:dyDescent="0.25">
      <c r="A572" s="123">
        <v>8</v>
      </c>
      <c r="B572" s="125" t="s">
        <v>1584</v>
      </c>
      <c r="C572" s="127">
        <v>11022</v>
      </c>
      <c r="D572" s="125" t="s">
        <v>2555</v>
      </c>
      <c r="E572" s="125" t="s">
        <v>953</v>
      </c>
      <c r="F572" s="125" t="s">
        <v>958</v>
      </c>
      <c r="G572" s="125">
        <v>55</v>
      </c>
      <c r="H572" s="125">
        <v>0</v>
      </c>
      <c r="I572" s="125">
        <v>0</v>
      </c>
      <c r="J572" s="125">
        <v>0</v>
      </c>
      <c r="K572" s="125">
        <v>0</v>
      </c>
      <c r="L572" s="125">
        <v>0</v>
      </c>
      <c r="M572" s="125">
        <v>1</v>
      </c>
      <c r="N572" s="125">
        <v>0.62609999999999999</v>
      </c>
      <c r="O572" s="125">
        <v>4559</v>
      </c>
      <c r="P572" s="125">
        <v>13205</v>
      </c>
      <c r="Q572" s="125">
        <v>2854.3899000000001</v>
      </c>
      <c r="R572" s="125">
        <v>96317</v>
      </c>
      <c r="S572" s="126">
        <v>65.778331257783307</v>
      </c>
    </row>
    <row r="573" spans="1:19" x14ac:dyDescent="0.25">
      <c r="A573" s="123">
        <v>8</v>
      </c>
      <c r="B573" s="125" t="s">
        <v>1584</v>
      </c>
      <c r="C573" s="127">
        <v>11021</v>
      </c>
      <c r="D573" s="125" t="s">
        <v>2554</v>
      </c>
      <c r="E573" s="125" t="s">
        <v>953</v>
      </c>
      <c r="F573" s="125" t="s">
        <v>958</v>
      </c>
      <c r="G573" s="125">
        <v>30</v>
      </c>
      <c r="H573" s="125">
        <v>0</v>
      </c>
      <c r="I573" s="125">
        <v>0</v>
      </c>
      <c r="J573" s="125">
        <v>0</v>
      </c>
      <c r="K573" s="125">
        <v>0</v>
      </c>
      <c r="L573" s="125">
        <v>0</v>
      </c>
      <c r="M573" s="125">
        <v>1</v>
      </c>
      <c r="N573" s="125">
        <v>0.74150000000000005</v>
      </c>
      <c r="O573" s="125">
        <v>2740</v>
      </c>
      <c r="P573" s="125">
        <v>9155</v>
      </c>
      <c r="Q573" s="125">
        <v>2031.71</v>
      </c>
      <c r="R573" s="125">
        <v>77144</v>
      </c>
      <c r="S573" s="126">
        <v>83.607305936073061</v>
      </c>
    </row>
    <row r="574" spans="1:19" x14ac:dyDescent="0.25">
      <c r="A574" s="123">
        <v>8</v>
      </c>
      <c r="B574" s="125" t="s">
        <v>1584</v>
      </c>
      <c r="C574" s="127">
        <v>11026</v>
      </c>
      <c r="D574" s="125" t="s">
        <v>2559</v>
      </c>
      <c r="E574" s="125" t="s">
        <v>953</v>
      </c>
      <c r="F574" s="125" t="s">
        <v>958</v>
      </c>
      <c r="G574" s="125">
        <v>30</v>
      </c>
      <c r="H574" s="125">
        <v>0</v>
      </c>
      <c r="I574" s="125">
        <v>0</v>
      </c>
      <c r="J574" s="125">
        <v>0</v>
      </c>
      <c r="K574" s="125">
        <v>0</v>
      </c>
      <c r="L574" s="125">
        <v>0</v>
      </c>
      <c r="M574" s="125">
        <v>1</v>
      </c>
      <c r="N574" s="125">
        <v>0.60980000000000001</v>
      </c>
      <c r="O574" s="125">
        <v>2617</v>
      </c>
      <c r="P574" s="125">
        <v>7257</v>
      </c>
      <c r="Q574" s="125">
        <v>1595.85</v>
      </c>
      <c r="R574" s="125">
        <v>65888</v>
      </c>
      <c r="S574" s="126">
        <v>66.273972602739732</v>
      </c>
    </row>
    <row r="575" spans="1:19" x14ac:dyDescent="0.25">
      <c r="A575" s="123">
        <v>8</v>
      </c>
      <c r="B575" s="125" t="s">
        <v>1584</v>
      </c>
      <c r="C575" s="127">
        <v>11014</v>
      </c>
      <c r="D575" s="125" t="s">
        <v>2547</v>
      </c>
      <c r="E575" s="125" t="s">
        <v>953</v>
      </c>
      <c r="F575" s="125" t="s">
        <v>958</v>
      </c>
      <c r="G575" s="125">
        <v>42</v>
      </c>
      <c r="H575" s="125">
        <v>0</v>
      </c>
      <c r="I575" s="125">
        <v>0</v>
      </c>
      <c r="J575" s="125">
        <v>0</v>
      </c>
      <c r="K575" s="125">
        <v>0</v>
      </c>
      <c r="L575" s="125">
        <v>0</v>
      </c>
      <c r="M575" s="125">
        <v>1</v>
      </c>
      <c r="N575" s="125">
        <v>0.61539999999999995</v>
      </c>
      <c r="O575" s="125">
        <v>4238</v>
      </c>
      <c r="P575" s="125">
        <v>13166</v>
      </c>
      <c r="Q575" s="125">
        <v>2608.0700000000002</v>
      </c>
      <c r="R575" s="125">
        <v>103240</v>
      </c>
      <c r="S575" s="126">
        <v>85.883887801696019</v>
      </c>
    </row>
    <row r="576" spans="1:19" x14ac:dyDescent="0.25">
      <c r="A576" s="123">
        <v>8</v>
      </c>
      <c r="B576" s="125" t="s">
        <v>1584</v>
      </c>
      <c r="C576" s="127">
        <v>11027</v>
      </c>
      <c r="D576" s="125" t="s">
        <v>2560</v>
      </c>
      <c r="E576" s="125" t="s">
        <v>953</v>
      </c>
      <c r="F576" s="125" t="s">
        <v>958</v>
      </c>
      <c r="G576" s="125">
        <v>34</v>
      </c>
      <c r="H576" s="125">
        <v>0</v>
      </c>
      <c r="I576" s="125">
        <v>0</v>
      </c>
      <c r="J576" s="125">
        <v>0</v>
      </c>
      <c r="K576" s="125">
        <v>0</v>
      </c>
      <c r="L576" s="125">
        <v>0</v>
      </c>
      <c r="M576" s="125">
        <v>0</v>
      </c>
      <c r="N576" s="125">
        <v>0.56520000000000004</v>
      </c>
      <c r="O576" s="125">
        <v>1801</v>
      </c>
      <c r="P576" s="125">
        <v>5035</v>
      </c>
      <c r="Q576" s="125">
        <v>1017.93</v>
      </c>
      <c r="R576" s="125">
        <v>63546</v>
      </c>
      <c r="S576" s="126">
        <v>40.572119258662369</v>
      </c>
    </row>
    <row r="577" spans="1:19" x14ac:dyDescent="0.25">
      <c r="A577" s="123">
        <v>8</v>
      </c>
      <c r="B577" s="125" t="s">
        <v>1584</v>
      </c>
      <c r="C577" s="127">
        <v>25058</v>
      </c>
      <c r="D577" s="125" t="s">
        <v>2564</v>
      </c>
      <c r="E577" s="125" t="s">
        <v>953</v>
      </c>
      <c r="F577" s="125" t="s">
        <v>980</v>
      </c>
      <c r="G577" s="125">
        <v>10</v>
      </c>
      <c r="H577" s="125">
        <v>0</v>
      </c>
      <c r="I577" s="125">
        <v>0</v>
      </c>
      <c r="J577" s="125">
        <v>0</v>
      </c>
      <c r="K577" s="125">
        <v>0</v>
      </c>
      <c r="L577" s="125">
        <v>0</v>
      </c>
      <c r="M577" s="125">
        <v>0</v>
      </c>
      <c r="N577" s="125">
        <v>0.69669999999999999</v>
      </c>
      <c r="O577" s="125">
        <v>614</v>
      </c>
      <c r="P577" s="125">
        <v>2221</v>
      </c>
      <c r="Q577" s="125">
        <v>427.77</v>
      </c>
      <c r="R577" s="125">
        <v>44084</v>
      </c>
      <c r="S577" s="126">
        <v>60.849315068493148</v>
      </c>
    </row>
    <row r="578" spans="1:19" x14ac:dyDescent="0.25">
      <c r="A578" s="123">
        <v>8</v>
      </c>
      <c r="B578" s="125" t="s">
        <v>1584</v>
      </c>
      <c r="C578" s="127">
        <v>25059</v>
      </c>
      <c r="D578" s="125" t="s">
        <v>2565</v>
      </c>
      <c r="E578" s="125" t="s">
        <v>953</v>
      </c>
      <c r="F578" s="125" t="s">
        <v>980</v>
      </c>
      <c r="G578" s="125">
        <v>10</v>
      </c>
      <c r="H578" s="125">
        <v>0</v>
      </c>
      <c r="I578" s="125">
        <v>0</v>
      </c>
      <c r="J578" s="125">
        <v>0</v>
      </c>
      <c r="K578" s="125">
        <v>0</v>
      </c>
      <c r="L578" s="125">
        <v>0</v>
      </c>
      <c r="M578" s="125">
        <v>0</v>
      </c>
      <c r="N578" s="125">
        <v>0.61529999999999996</v>
      </c>
      <c r="O578" s="125">
        <v>637</v>
      </c>
      <c r="P578" s="125">
        <v>2150</v>
      </c>
      <c r="Q578" s="125">
        <v>391.9461</v>
      </c>
      <c r="R578" s="125">
        <v>46425</v>
      </c>
      <c r="S578" s="126">
        <v>58.904109589041099</v>
      </c>
    </row>
    <row r="579" spans="1:19" x14ac:dyDescent="0.25">
      <c r="A579" s="123">
        <v>8</v>
      </c>
      <c r="B579" s="125" t="s">
        <v>1584</v>
      </c>
      <c r="C579" s="127">
        <v>11016</v>
      </c>
      <c r="D579" s="125" t="s">
        <v>2549</v>
      </c>
      <c r="E579" s="125" t="s">
        <v>953</v>
      </c>
      <c r="F579" s="125" t="s">
        <v>980</v>
      </c>
      <c r="G579" s="125">
        <v>10</v>
      </c>
      <c r="H579" s="125">
        <v>0</v>
      </c>
      <c r="I579" s="125">
        <v>0</v>
      </c>
      <c r="J579" s="125">
        <v>0</v>
      </c>
      <c r="K579" s="125">
        <v>0</v>
      </c>
      <c r="L579" s="125">
        <v>0</v>
      </c>
      <c r="M579" s="125">
        <v>0</v>
      </c>
      <c r="N579" s="125">
        <v>0.49659999999999999</v>
      </c>
      <c r="O579" s="125">
        <v>116</v>
      </c>
      <c r="P579" s="125">
        <v>303</v>
      </c>
      <c r="Q579" s="125">
        <v>57.605600000000003</v>
      </c>
      <c r="R579" s="125">
        <v>33435</v>
      </c>
      <c r="S579" s="126">
        <v>8.3013698630136989</v>
      </c>
    </row>
    <row r="580" spans="1:19" x14ac:dyDescent="0.25">
      <c r="A580" s="123">
        <v>9</v>
      </c>
      <c r="B580" s="125" t="s">
        <v>1606</v>
      </c>
      <c r="C580" s="127">
        <v>10702</v>
      </c>
      <c r="D580" s="125" t="s">
        <v>2567</v>
      </c>
      <c r="E580" s="125" t="s">
        <v>986</v>
      </c>
      <c r="F580" s="125" t="s">
        <v>1013</v>
      </c>
      <c r="G580" s="125">
        <v>626</v>
      </c>
      <c r="H580" s="125">
        <v>24</v>
      </c>
      <c r="I580" s="125">
        <v>12</v>
      </c>
      <c r="J580" s="125">
        <v>4</v>
      </c>
      <c r="K580" s="125">
        <v>8</v>
      </c>
      <c r="L580" s="125">
        <v>48</v>
      </c>
      <c r="M580" s="125">
        <v>9</v>
      </c>
      <c r="N580" s="125">
        <v>1.6044</v>
      </c>
      <c r="O580" s="125">
        <v>43945</v>
      </c>
      <c r="P580" s="125">
        <v>208329</v>
      </c>
      <c r="Q580" s="125">
        <v>70505.357999999993</v>
      </c>
      <c r="R580" s="125">
        <v>487564</v>
      </c>
      <c r="S580" s="126">
        <v>91.176419099304127</v>
      </c>
    </row>
    <row r="581" spans="1:19" ht="42" x14ac:dyDescent="0.25">
      <c r="A581" s="123">
        <v>9</v>
      </c>
      <c r="B581" s="125" t="s">
        <v>1606</v>
      </c>
      <c r="C581" s="127">
        <v>10978</v>
      </c>
      <c r="D581" s="125" t="s">
        <v>2898</v>
      </c>
      <c r="E581" s="125" t="s">
        <v>953</v>
      </c>
      <c r="F581" s="125" t="s">
        <v>987</v>
      </c>
      <c r="G581" s="125">
        <v>277</v>
      </c>
      <c r="H581" s="125">
        <v>6</v>
      </c>
      <c r="I581" s="125">
        <v>2</v>
      </c>
      <c r="J581" s="125">
        <v>0</v>
      </c>
      <c r="K581" s="125">
        <v>0</v>
      </c>
      <c r="L581" s="125">
        <v>8</v>
      </c>
      <c r="M581" s="125">
        <v>4</v>
      </c>
      <c r="N581" s="125">
        <v>0.96250000000000002</v>
      </c>
      <c r="O581" s="125">
        <v>16450</v>
      </c>
      <c r="P581" s="125">
        <v>72108</v>
      </c>
      <c r="Q581" s="125">
        <v>15810.025</v>
      </c>
      <c r="R581" s="125">
        <v>271253</v>
      </c>
      <c r="S581" s="126">
        <v>71.319914939913957</v>
      </c>
    </row>
    <row r="582" spans="1:19" x14ac:dyDescent="0.25">
      <c r="A582" s="123">
        <v>9</v>
      </c>
      <c r="B582" s="125" t="s">
        <v>1606</v>
      </c>
      <c r="C582" s="127">
        <v>10980</v>
      </c>
      <c r="D582" s="125" t="s">
        <v>2577</v>
      </c>
      <c r="E582" s="125" t="s">
        <v>953</v>
      </c>
      <c r="F582" s="125" t="s">
        <v>961</v>
      </c>
      <c r="G582" s="125">
        <v>121</v>
      </c>
      <c r="H582" s="125">
        <v>0</v>
      </c>
      <c r="I582" s="125">
        <v>0</v>
      </c>
      <c r="J582" s="125">
        <v>0</v>
      </c>
      <c r="K582" s="125">
        <v>0</v>
      </c>
      <c r="L582" s="125">
        <v>0</v>
      </c>
      <c r="M582" s="125">
        <v>2</v>
      </c>
      <c r="N582" s="125">
        <v>0.7278</v>
      </c>
      <c r="O582" s="125">
        <v>7381</v>
      </c>
      <c r="P582" s="125">
        <v>24012</v>
      </c>
      <c r="Q582" s="125">
        <v>5372</v>
      </c>
      <c r="R582" s="125">
        <v>167352</v>
      </c>
      <c r="S582" s="126">
        <v>54.368844107324804</v>
      </c>
    </row>
    <row r="583" spans="1:19" x14ac:dyDescent="0.25">
      <c r="A583" s="123">
        <v>9</v>
      </c>
      <c r="B583" s="125" t="s">
        <v>1606</v>
      </c>
      <c r="C583" s="127">
        <v>10973</v>
      </c>
      <c r="D583" s="125" t="s">
        <v>2571</v>
      </c>
      <c r="E583" s="125" t="s">
        <v>953</v>
      </c>
      <c r="F583" s="125" t="s">
        <v>961</v>
      </c>
      <c r="G583" s="125">
        <v>90</v>
      </c>
      <c r="H583" s="125">
        <v>0</v>
      </c>
      <c r="I583" s="125">
        <v>0</v>
      </c>
      <c r="J583" s="125">
        <v>0</v>
      </c>
      <c r="K583" s="125">
        <v>0</v>
      </c>
      <c r="L583" s="125">
        <v>0</v>
      </c>
      <c r="M583" s="125">
        <v>2</v>
      </c>
      <c r="N583" s="125">
        <v>0.63</v>
      </c>
      <c r="O583" s="125">
        <v>7803</v>
      </c>
      <c r="P583" s="125">
        <v>23799</v>
      </c>
      <c r="Q583" s="125">
        <v>4983.74</v>
      </c>
      <c r="R583" s="125">
        <v>190508</v>
      </c>
      <c r="S583" s="126">
        <v>72.447488584474883</v>
      </c>
    </row>
    <row r="584" spans="1:19" x14ac:dyDescent="0.25">
      <c r="A584" s="123">
        <v>9</v>
      </c>
      <c r="B584" s="125" t="s">
        <v>1606</v>
      </c>
      <c r="C584" s="127">
        <v>10974</v>
      </c>
      <c r="D584" s="125" t="s">
        <v>2572</v>
      </c>
      <c r="E584" s="125" t="s">
        <v>953</v>
      </c>
      <c r="F584" s="125" t="s">
        <v>954</v>
      </c>
      <c r="G584" s="125">
        <v>60</v>
      </c>
      <c r="H584" s="125">
        <v>0</v>
      </c>
      <c r="I584" s="125">
        <v>0</v>
      </c>
      <c r="J584" s="125">
        <v>0</v>
      </c>
      <c r="K584" s="125">
        <v>0</v>
      </c>
      <c r="L584" s="125">
        <v>0</v>
      </c>
      <c r="M584" s="125">
        <v>1</v>
      </c>
      <c r="N584" s="125">
        <v>0.75700000000000001</v>
      </c>
      <c r="O584" s="125">
        <v>6457</v>
      </c>
      <c r="P584" s="125">
        <v>20959</v>
      </c>
      <c r="Q584" s="125">
        <v>4887.9489999999996</v>
      </c>
      <c r="R584" s="125">
        <v>157813</v>
      </c>
      <c r="S584" s="126">
        <v>95.703196347031962</v>
      </c>
    </row>
    <row r="585" spans="1:19" x14ac:dyDescent="0.25">
      <c r="A585" s="123">
        <v>9</v>
      </c>
      <c r="B585" s="125" t="s">
        <v>1606</v>
      </c>
      <c r="C585" s="127">
        <v>10975</v>
      </c>
      <c r="D585" s="125" t="s">
        <v>2573</v>
      </c>
      <c r="E585" s="125" t="s">
        <v>953</v>
      </c>
      <c r="F585" s="125" t="s">
        <v>954</v>
      </c>
      <c r="G585" s="125">
        <v>75</v>
      </c>
      <c r="H585" s="125">
        <v>0</v>
      </c>
      <c r="I585" s="125">
        <v>0</v>
      </c>
      <c r="J585" s="125">
        <v>0</v>
      </c>
      <c r="K585" s="125">
        <v>0</v>
      </c>
      <c r="L585" s="125">
        <v>0</v>
      </c>
      <c r="M585" s="125">
        <v>2</v>
      </c>
      <c r="N585" s="125">
        <v>0.6028</v>
      </c>
      <c r="O585" s="125">
        <v>4803</v>
      </c>
      <c r="P585" s="125">
        <v>12835</v>
      </c>
      <c r="Q585" s="125">
        <v>2891.6316000000002</v>
      </c>
      <c r="R585" s="125">
        <v>152003</v>
      </c>
      <c r="S585" s="126">
        <v>46.885844748858446</v>
      </c>
    </row>
    <row r="586" spans="1:19" x14ac:dyDescent="0.25">
      <c r="A586" s="123">
        <v>9</v>
      </c>
      <c r="B586" s="125" t="s">
        <v>1606</v>
      </c>
      <c r="C586" s="127">
        <v>10972</v>
      </c>
      <c r="D586" s="125" t="s">
        <v>2570</v>
      </c>
      <c r="E586" s="125" t="s">
        <v>953</v>
      </c>
      <c r="F586" s="125" t="s">
        <v>958</v>
      </c>
      <c r="G586" s="125">
        <v>77</v>
      </c>
      <c r="H586" s="125">
        <v>0</v>
      </c>
      <c r="I586" s="125">
        <v>0</v>
      </c>
      <c r="J586" s="125">
        <v>0</v>
      </c>
      <c r="K586" s="125">
        <v>0</v>
      </c>
      <c r="L586" s="125">
        <v>0</v>
      </c>
      <c r="M586" s="125">
        <v>1</v>
      </c>
      <c r="N586" s="125">
        <v>0.64500000000000002</v>
      </c>
      <c r="O586" s="125">
        <v>7155</v>
      </c>
      <c r="P586" s="125">
        <v>20091</v>
      </c>
      <c r="Q586" s="125">
        <v>4613.68</v>
      </c>
      <c r="R586" s="125">
        <v>210672</v>
      </c>
      <c r="S586" s="126">
        <v>71.485500800569298</v>
      </c>
    </row>
    <row r="587" spans="1:19" x14ac:dyDescent="0.25">
      <c r="A587" s="123">
        <v>9</v>
      </c>
      <c r="B587" s="125" t="s">
        <v>1606</v>
      </c>
      <c r="C587" s="127">
        <v>10971</v>
      </c>
      <c r="D587" s="125" t="s">
        <v>2569</v>
      </c>
      <c r="E587" s="125" t="s">
        <v>953</v>
      </c>
      <c r="F587" s="125" t="s">
        <v>958</v>
      </c>
      <c r="G587" s="125">
        <v>45</v>
      </c>
      <c r="H587" s="125">
        <v>0</v>
      </c>
      <c r="I587" s="125">
        <v>0</v>
      </c>
      <c r="J587" s="125">
        <v>0</v>
      </c>
      <c r="K587" s="125">
        <v>0</v>
      </c>
      <c r="L587" s="125">
        <v>0</v>
      </c>
      <c r="M587" s="125">
        <v>1</v>
      </c>
      <c r="N587" s="125">
        <v>0.62219999999999998</v>
      </c>
      <c r="O587" s="125">
        <v>3549</v>
      </c>
      <c r="P587" s="125">
        <v>9902</v>
      </c>
      <c r="Q587" s="125">
        <v>2208.1878000000002</v>
      </c>
      <c r="R587" s="125">
        <v>115483</v>
      </c>
      <c r="S587" s="126">
        <v>60.286149162861491</v>
      </c>
    </row>
    <row r="588" spans="1:19" x14ac:dyDescent="0.25">
      <c r="A588" s="123">
        <v>9</v>
      </c>
      <c r="B588" s="125" t="s">
        <v>1606</v>
      </c>
      <c r="C588" s="127">
        <v>10981</v>
      </c>
      <c r="D588" s="125" t="s">
        <v>2578</v>
      </c>
      <c r="E588" s="125" t="s">
        <v>953</v>
      </c>
      <c r="F588" s="125" t="s">
        <v>958</v>
      </c>
      <c r="G588" s="125">
        <v>60</v>
      </c>
      <c r="H588" s="125">
        <v>0</v>
      </c>
      <c r="I588" s="125">
        <v>0</v>
      </c>
      <c r="J588" s="125">
        <v>0</v>
      </c>
      <c r="K588" s="125">
        <v>0</v>
      </c>
      <c r="L588" s="125">
        <v>0</v>
      </c>
      <c r="M588" s="125">
        <v>2</v>
      </c>
      <c r="N588" s="125">
        <v>0.56159999999999999</v>
      </c>
      <c r="O588" s="125">
        <v>5539</v>
      </c>
      <c r="P588" s="125">
        <v>14223</v>
      </c>
      <c r="Q588" s="125">
        <v>3110.7024000000001</v>
      </c>
      <c r="R588" s="125">
        <v>123162</v>
      </c>
      <c r="S588" s="126">
        <v>64.945205479452056</v>
      </c>
    </row>
    <row r="589" spans="1:19" x14ac:dyDescent="0.25">
      <c r="A589" s="123">
        <v>9</v>
      </c>
      <c r="B589" s="125" t="s">
        <v>1606</v>
      </c>
      <c r="C589" s="127">
        <v>10977</v>
      </c>
      <c r="D589" s="125" t="s">
        <v>2575</v>
      </c>
      <c r="E589" s="125" t="s">
        <v>953</v>
      </c>
      <c r="F589" s="125" t="s">
        <v>958</v>
      </c>
      <c r="G589" s="125">
        <v>30</v>
      </c>
      <c r="H589" s="125">
        <v>0</v>
      </c>
      <c r="I589" s="125">
        <v>0</v>
      </c>
      <c r="J589" s="125">
        <v>0</v>
      </c>
      <c r="K589" s="125">
        <v>0</v>
      </c>
      <c r="L589" s="125">
        <v>0</v>
      </c>
      <c r="M589" s="125">
        <v>1</v>
      </c>
      <c r="N589" s="125">
        <v>0.5847</v>
      </c>
      <c r="O589" s="125">
        <v>2485</v>
      </c>
      <c r="P589" s="125">
        <v>8882</v>
      </c>
      <c r="Q589" s="125">
        <v>1452.9794999999999</v>
      </c>
      <c r="R589" s="125">
        <v>82965</v>
      </c>
      <c r="S589" s="126">
        <v>81.114155251141554</v>
      </c>
    </row>
    <row r="590" spans="1:19" x14ac:dyDescent="0.25">
      <c r="A590" s="123">
        <v>9</v>
      </c>
      <c r="B590" s="125" t="s">
        <v>1606</v>
      </c>
      <c r="C590" s="127">
        <v>10983</v>
      </c>
      <c r="D590" s="125" t="s">
        <v>2580</v>
      </c>
      <c r="E590" s="125" t="s">
        <v>953</v>
      </c>
      <c r="F590" s="125" t="s">
        <v>958</v>
      </c>
      <c r="G590" s="125">
        <v>30</v>
      </c>
      <c r="H590" s="125">
        <v>0</v>
      </c>
      <c r="I590" s="125">
        <v>0</v>
      </c>
      <c r="J590" s="125">
        <v>0</v>
      </c>
      <c r="K590" s="125">
        <v>0</v>
      </c>
      <c r="L590" s="125">
        <v>0</v>
      </c>
      <c r="M590" s="125">
        <v>1</v>
      </c>
      <c r="N590" s="125">
        <v>0.69059999999999999</v>
      </c>
      <c r="O590" s="125">
        <v>2177</v>
      </c>
      <c r="P590" s="125">
        <v>6762</v>
      </c>
      <c r="Q590" s="125">
        <v>1503.4362000000001</v>
      </c>
      <c r="R590" s="125">
        <v>65682</v>
      </c>
      <c r="S590" s="126">
        <v>61.753424657534246</v>
      </c>
    </row>
    <row r="591" spans="1:19" x14ac:dyDescent="0.25">
      <c r="A591" s="123">
        <v>9</v>
      </c>
      <c r="B591" s="125" t="s">
        <v>1606</v>
      </c>
      <c r="C591" s="127">
        <v>10970</v>
      </c>
      <c r="D591" s="125" t="s">
        <v>2568</v>
      </c>
      <c r="E591" s="125" t="s">
        <v>953</v>
      </c>
      <c r="F591" s="125" t="s">
        <v>958</v>
      </c>
      <c r="G591" s="125">
        <v>50</v>
      </c>
      <c r="H591" s="125">
        <v>0</v>
      </c>
      <c r="I591" s="125">
        <v>0</v>
      </c>
      <c r="J591" s="125">
        <v>0</v>
      </c>
      <c r="K591" s="125">
        <v>0</v>
      </c>
      <c r="L591" s="125">
        <v>0</v>
      </c>
      <c r="M591" s="125">
        <v>1</v>
      </c>
      <c r="N591" s="125">
        <v>0.58130000000000004</v>
      </c>
      <c r="O591" s="125">
        <v>4225</v>
      </c>
      <c r="P591" s="125">
        <v>13554</v>
      </c>
      <c r="Q591" s="125">
        <v>2455.9924999999998</v>
      </c>
      <c r="R591" s="125">
        <v>113443</v>
      </c>
      <c r="S591" s="126">
        <v>74.268493150684932</v>
      </c>
    </row>
    <row r="592" spans="1:19" x14ac:dyDescent="0.25">
      <c r="A592" s="123">
        <v>9</v>
      </c>
      <c r="B592" s="125" t="s">
        <v>1606</v>
      </c>
      <c r="C592" s="127">
        <v>10979</v>
      </c>
      <c r="D592" s="125" t="s">
        <v>2576</v>
      </c>
      <c r="E592" s="125" t="s">
        <v>953</v>
      </c>
      <c r="F592" s="125" t="s">
        <v>958</v>
      </c>
      <c r="G592" s="125">
        <v>30</v>
      </c>
      <c r="H592" s="125">
        <v>0</v>
      </c>
      <c r="I592" s="125">
        <v>0</v>
      </c>
      <c r="J592" s="125">
        <v>0</v>
      </c>
      <c r="K592" s="125">
        <v>0</v>
      </c>
      <c r="L592" s="125">
        <v>0</v>
      </c>
      <c r="M592" s="125">
        <v>1</v>
      </c>
      <c r="N592" s="125">
        <v>0.64</v>
      </c>
      <c r="O592" s="125">
        <v>3838</v>
      </c>
      <c r="P592" s="125">
        <v>11077</v>
      </c>
      <c r="Q592" s="125">
        <v>2294.98</v>
      </c>
      <c r="R592" s="125">
        <v>116891</v>
      </c>
      <c r="S592" s="126">
        <v>101.15981735159818</v>
      </c>
    </row>
    <row r="593" spans="1:19" x14ac:dyDescent="0.25">
      <c r="A593" s="123">
        <v>9</v>
      </c>
      <c r="B593" s="125" t="s">
        <v>1606</v>
      </c>
      <c r="C593" s="127">
        <v>10982</v>
      </c>
      <c r="D593" s="125" t="s">
        <v>2579</v>
      </c>
      <c r="E593" s="125" t="s">
        <v>953</v>
      </c>
      <c r="F593" s="125" t="s">
        <v>958</v>
      </c>
      <c r="G593" s="125">
        <v>30</v>
      </c>
      <c r="H593" s="125">
        <v>0</v>
      </c>
      <c r="I593" s="125">
        <v>0</v>
      </c>
      <c r="J593" s="125">
        <v>0</v>
      </c>
      <c r="K593" s="125">
        <v>0</v>
      </c>
      <c r="L593" s="125">
        <v>0</v>
      </c>
      <c r="M593" s="125">
        <v>1</v>
      </c>
      <c r="N593" s="125">
        <v>0.66749999999999998</v>
      </c>
      <c r="O593" s="125">
        <v>2468</v>
      </c>
      <c r="P593" s="125">
        <v>8403</v>
      </c>
      <c r="Q593" s="125">
        <v>1647.39</v>
      </c>
      <c r="R593" s="125">
        <v>72040</v>
      </c>
      <c r="S593" s="126">
        <v>76.739726027397253</v>
      </c>
    </row>
    <row r="594" spans="1:19" x14ac:dyDescent="0.25">
      <c r="A594" s="123">
        <v>9</v>
      </c>
      <c r="B594" s="125" t="s">
        <v>1606</v>
      </c>
      <c r="C594" s="127">
        <v>10976</v>
      </c>
      <c r="D594" s="125" t="s">
        <v>2574</v>
      </c>
      <c r="E594" s="125" t="s">
        <v>953</v>
      </c>
      <c r="F594" s="125" t="s">
        <v>958</v>
      </c>
      <c r="G594" s="125">
        <v>30</v>
      </c>
      <c r="H594" s="125">
        <v>0</v>
      </c>
      <c r="I594" s="125">
        <v>0</v>
      </c>
      <c r="J594" s="125">
        <v>0</v>
      </c>
      <c r="K594" s="125">
        <v>0</v>
      </c>
      <c r="L594" s="125">
        <v>0</v>
      </c>
      <c r="M594" s="125">
        <v>1</v>
      </c>
      <c r="N594" s="125">
        <v>0.58930000000000005</v>
      </c>
      <c r="O594" s="125">
        <v>3084</v>
      </c>
      <c r="P594" s="125">
        <v>12774</v>
      </c>
      <c r="Q594" s="125">
        <v>1817.4012</v>
      </c>
      <c r="R594" s="125">
        <v>90154</v>
      </c>
      <c r="S594" s="126">
        <v>116.65753424657534</v>
      </c>
    </row>
    <row r="595" spans="1:19" x14ac:dyDescent="0.25">
      <c r="A595" s="123">
        <v>9</v>
      </c>
      <c r="B595" s="125" t="s">
        <v>1606</v>
      </c>
      <c r="C595" s="127">
        <v>4007</v>
      </c>
      <c r="D595" s="125" t="s">
        <v>2566</v>
      </c>
      <c r="E595" s="125" t="s">
        <v>953</v>
      </c>
      <c r="F595" s="125" t="s">
        <v>980</v>
      </c>
      <c r="G595" s="125">
        <v>10</v>
      </c>
      <c r="H595" s="125">
        <v>0</v>
      </c>
      <c r="I595" s="125">
        <v>0</v>
      </c>
      <c r="J595" s="125">
        <v>0</v>
      </c>
      <c r="K595" s="125">
        <v>0</v>
      </c>
      <c r="L595" s="125">
        <v>0</v>
      </c>
      <c r="M595" s="125">
        <v>0</v>
      </c>
      <c r="N595" s="125">
        <v>0.45400000000000001</v>
      </c>
      <c r="O595" s="125">
        <v>509</v>
      </c>
      <c r="P595" s="125">
        <v>1524</v>
      </c>
      <c r="Q595" s="125">
        <v>267.83999999999997</v>
      </c>
      <c r="R595" s="125">
        <v>44502</v>
      </c>
      <c r="S595" s="126">
        <v>41.753424657534246</v>
      </c>
    </row>
    <row r="596" spans="1:19" ht="42" x14ac:dyDescent="0.25">
      <c r="A596" s="123">
        <v>9</v>
      </c>
      <c r="B596" s="125" t="s">
        <v>1623</v>
      </c>
      <c r="C596" s="127">
        <v>10666</v>
      </c>
      <c r="D596" s="125" t="s">
        <v>2581</v>
      </c>
      <c r="E596" s="125" t="s">
        <v>949</v>
      </c>
      <c r="F596" s="125" t="s">
        <v>950</v>
      </c>
      <c r="G596" s="125">
        <v>1278</v>
      </c>
      <c r="H596" s="125">
        <v>10</v>
      </c>
      <c r="I596" s="125">
        <v>20</v>
      </c>
      <c r="J596" s="125">
        <v>22</v>
      </c>
      <c r="K596" s="125">
        <v>83</v>
      </c>
      <c r="L596" s="125">
        <v>135</v>
      </c>
      <c r="M596" s="125">
        <v>31</v>
      </c>
      <c r="N596" s="125">
        <v>2.3589000000000002</v>
      </c>
      <c r="O596" s="125">
        <v>109965</v>
      </c>
      <c r="P596" s="125">
        <v>598459</v>
      </c>
      <c r="Q596" s="125">
        <v>259395.33</v>
      </c>
      <c r="R596" s="125">
        <v>1021013</v>
      </c>
      <c r="S596" s="126">
        <v>128.29528158295281</v>
      </c>
    </row>
    <row r="597" spans="1:19" ht="42" x14ac:dyDescent="0.25">
      <c r="A597" s="123">
        <v>9</v>
      </c>
      <c r="B597" s="125" t="s">
        <v>1623</v>
      </c>
      <c r="C597" s="127">
        <v>23839</v>
      </c>
      <c r="D597" s="125" t="s">
        <v>2609</v>
      </c>
      <c r="E597" s="125" t="s">
        <v>986</v>
      </c>
      <c r="F597" s="125" t="s">
        <v>987</v>
      </c>
      <c r="G597" s="125">
        <v>200</v>
      </c>
      <c r="H597" s="125">
        <v>6</v>
      </c>
      <c r="I597" s="125">
        <v>1</v>
      </c>
      <c r="J597" s="125">
        <v>0</v>
      </c>
      <c r="K597" s="125">
        <v>0</v>
      </c>
      <c r="L597" s="125">
        <v>7</v>
      </c>
      <c r="M597" s="125">
        <v>4</v>
      </c>
      <c r="N597" s="125">
        <v>1.0983000000000001</v>
      </c>
      <c r="O597" s="125">
        <v>17196</v>
      </c>
      <c r="P597" s="125">
        <v>61663</v>
      </c>
      <c r="Q597" s="125">
        <v>18886.3668</v>
      </c>
      <c r="R597" s="125">
        <v>244642</v>
      </c>
      <c r="S597" s="126">
        <v>84.469863013698628</v>
      </c>
    </row>
    <row r="598" spans="1:19" x14ac:dyDescent="0.25">
      <c r="A598" s="123">
        <v>9</v>
      </c>
      <c r="B598" s="125" t="s">
        <v>1623</v>
      </c>
      <c r="C598" s="127">
        <v>10890</v>
      </c>
      <c r="D598" s="125" t="s">
        <v>2601</v>
      </c>
      <c r="E598" s="125" t="s">
        <v>986</v>
      </c>
      <c r="F598" s="125" t="s">
        <v>987</v>
      </c>
      <c r="G598" s="125">
        <v>239</v>
      </c>
      <c r="H598" s="125">
        <v>7</v>
      </c>
      <c r="I598" s="125">
        <v>0</v>
      </c>
      <c r="J598" s="125">
        <v>0</v>
      </c>
      <c r="K598" s="125">
        <v>0</v>
      </c>
      <c r="L598" s="125">
        <v>7</v>
      </c>
      <c r="M598" s="125">
        <v>4</v>
      </c>
      <c r="N598" s="125">
        <v>0.96870000000000001</v>
      </c>
      <c r="O598" s="125">
        <v>19032</v>
      </c>
      <c r="P598" s="125">
        <v>77887</v>
      </c>
      <c r="Q598" s="125">
        <v>18436.330000000002</v>
      </c>
      <c r="R598" s="125">
        <v>360489</v>
      </c>
      <c r="S598" s="126">
        <v>89.28411761334327</v>
      </c>
    </row>
    <row r="599" spans="1:19" x14ac:dyDescent="0.25">
      <c r="A599" s="123">
        <v>9</v>
      </c>
      <c r="B599" s="125" t="s">
        <v>1623</v>
      </c>
      <c r="C599" s="127">
        <v>10871</v>
      </c>
      <c r="D599" s="125" t="s">
        <v>2582</v>
      </c>
      <c r="E599" s="125" t="s">
        <v>953</v>
      </c>
      <c r="F599" s="125" t="s">
        <v>961</v>
      </c>
      <c r="G599" s="125">
        <v>120</v>
      </c>
      <c r="H599" s="125">
        <v>0</v>
      </c>
      <c r="I599" s="125">
        <v>0</v>
      </c>
      <c r="J599" s="125">
        <v>0</v>
      </c>
      <c r="K599" s="125">
        <v>0</v>
      </c>
      <c r="L599" s="125">
        <v>0</v>
      </c>
      <c r="M599" s="125">
        <v>2</v>
      </c>
      <c r="N599" s="125">
        <v>0.73380000000000001</v>
      </c>
      <c r="O599" s="125">
        <v>10477</v>
      </c>
      <c r="P599" s="125">
        <v>38721</v>
      </c>
      <c r="Q599" s="125">
        <v>7688.0226000000002</v>
      </c>
      <c r="R599" s="125">
        <v>199099</v>
      </c>
      <c r="S599" s="126">
        <v>88.404109589041099</v>
      </c>
    </row>
    <row r="600" spans="1:19" x14ac:dyDescent="0.25">
      <c r="A600" s="123">
        <v>9</v>
      </c>
      <c r="B600" s="125" t="s">
        <v>1623</v>
      </c>
      <c r="C600" s="127">
        <v>10876</v>
      </c>
      <c r="D600" s="125" t="s">
        <v>2587</v>
      </c>
      <c r="E600" s="125" t="s">
        <v>953</v>
      </c>
      <c r="F600" s="125" t="s">
        <v>961</v>
      </c>
      <c r="G600" s="125">
        <v>91</v>
      </c>
      <c r="H600" s="125">
        <v>0</v>
      </c>
      <c r="I600" s="125">
        <v>0</v>
      </c>
      <c r="J600" s="125">
        <v>0</v>
      </c>
      <c r="K600" s="125">
        <v>0</v>
      </c>
      <c r="L600" s="125">
        <v>0</v>
      </c>
      <c r="M600" s="125">
        <v>2</v>
      </c>
      <c r="N600" s="125">
        <v>0.67020000000000002</v>
      </c>
      <c r="O600" s="125">
        <v>8881</v>
      </c>
      <c r="P600" s="125">
        <v>24489</v>
      </c>
      <c r="Q600" s="125">
        <v>5952.38</v>
      </c>
      <c r="R600" s="125">
        <v>198339</v>
      </c>
      <c r="S600" s="126">
        <v>73.728737016408246</v>
      </c>
    </row>
    <row r="601" spans="1:19" x14ac:dyDescent="0.25">
      <c r="A601" s="123">
        <v>9</v>
      </c>
      <c r="B601" s="125" t="s">
        <v>1623</v>
      </c>
      <c r="C601" s="127">
        <v>10877</v>
      </c>
      <c r="D601" s="125" t="s">
        <v>2588</v>
      </c>
      <c r="E601" s="125" t="s">
        <v>953</v>
      </c>
      <c r="F601" s="125" t="s">
        <v>961</v>
      </c>
      <c r="G601" s="125">
        <v>125</v>
      </c>
      <c r="H601" s="125">
        <v>0</v>
      </c>
      <c r="I601" s="125">
        <v>0</v>
      </c>
      <c r="J601" s="125">
        <v>0</v>
      </c>
      <c r="K601" s="125">
        <v>0</v>
      </c>
      <c r="L601" s="125">
        <v>0</v>
      </c>
      <c r="M601" s="125">
        <v>2</v>
      </c>
      <c r="N601" s="125">
        <v>0.85299999999999998</v>
      </c>
      <c r="O601" s="125">
        <v>9517</v>
      </c>
      <c r="P601" s="125">
        <v>25531</v>
      </c>
      <c r="Q601" s="125">
        <v>8003.29</v>
      </c>
      <c r="R601" s="125">
        <v>227733</v>
      </c>
      <c r="S601" s="126">
        <v>55.958356164383559</v>
      </c>
    </row>
    <row r="602" spans="1:19" x14ac:dyDescent="0.25">
      <c r="A602" s="123">
        <v>9</v>
      </c>
      <c r="B602" s="125" t="s">
        <v>1623</v>
      </c>
      <c r="C602" s="127">
        <v>10881</v>
      </c>
      <c r="D602" s="125" t="s">
        <v>2592</v>
      </c>
      <c r="E602" s="125" t="s">
        <v>953</v>
      </c>
      <c r="F602" s="125" t="s">
        <v>961</v>
      </c>
      <c r="G602" s="125">
        <v>152</v>
      </c>
      <c r="H602" s="125">
        <v>5</v>
      </c>
      <c r="I602" s="125">
        <v>0</v>
      </c>
      <c r="J602" s="125">
        <v>0</v>
      </c>
      <c r="K602" s="125">
        <v>0</v>
      </c>
      <c r="L602" s="125">
        <v>5</v>
      </c>
      <c r="M602" s="125">
        <v>3</v>
      </c>
      <c r="N602" s="125">
        <v>0.75590000000000002</v>
      </c>
      <c r="O602" s="125">
        <v>13549</v>
      </c>
      <c r="P602" s="125">
        <v>46148</v>
      </c>
      <c r="Q602" s="125">
        <v>10214.68</v>
      </c>
      <c r="R602" s="125">
        <v>219437</v>
      </c>
      <c r="S602" s="126">
        <v>83.179524152847875</v>
      </c>
    </row>
    <row r="603" spans="1:19" x14ac:dyDescent="0.25">
      <c r="A603" s="123">
        <v>9</v>
      </c>
      <c r="B603" s="125" t="s">
        <v>1623</v>
      </c>
      <c r="C603" s="127">
        <v>10884</v>
      </c>
      <c r="D603" s="125" t="s">
        <v>2595</v>
      </c>
      <c r="E603" s="125" t="s">
        <v>953</v>
      </c>
      <c r="F603" s="125" t="s">
        <v>961</v>
      </c>
      <c r="G603" s="125">
        <v>209</v>
      </c>
      <c r="H603" s="125">
        <v>7</v>
      </c>
      <c r="I603" s="125">
        <v>0</v>
      </c>
      <c r="J603" s="125">
        <v>0</v>
      </c>
      <c r="K603" s="125">
        <v>0</v>
      </c>
      <c r="L603" s="125">
        <v>7</v>
      </c>
      <c r="M603" s="125">
        <v>5</v>
      </c>
      <c r="N603" s="125">
        <v>0.9143</v>
      </c>
      <c r="O603" s="125">
        <v>16438</v>
      </c>
      <c r="P603" s="125">
        <v>53723</v>
      </c>
      <c r="Q603" s="125">
        <v>15026.46</v>
      </c>
      <c r="R603" s="125">
        <v>235359</v>
      </c>
      <c r="S603" s="126">
        <v>70.424067641082786</v>
      </c>
    </row>
    <row r="604" spans="1:19" x14ac:dyDescent="0.25">
      <c r="A604" s="123">
        <v>9</v>
      </c>
      <c r="B604" s="125" t="s">
        <v>1623</v>
      </c>
      <c r="C604" s="127">
        <v>10875</v>
      </c>
      <c r="D604" s="125" t="s">
        <v>2586</v>
      </c>
      <c r="E604" s="125" t="s">
        <v>953</v>
      </c>
      <c r="F604" s="125" t="s">
        <v>954</v>
      </c>
      <c r="G604" s="125">
        <v>64</v>
      </c>
      <c r="H604" s="125">
        <v>0</v>
      </c>
      <c r="I604" s="125">
        <v>0</v>
      </c>
      <c r="J604" s="125">
        <v>0</v>
      </c>
      <c r="K604" s="125">
        <v>0</v>
      </c>
      <c r="L604" s="125">
        <v>0</v>
      </c>
      <c r="M604" s="125">
        <v>1</v>
      </c>
      <c r="N604" s="125">
        <v>0.74370000000000003</v>
      </c>
      <c r="O604" s="125">
        <v>4993</v>
      </c>
      <c r="P604" s="125">
        <v>17674</v>
      </c>
      <c r="Q604" s="125">
        <v>3713.2941000000001</v>
      </c>
      <c r="R604" s="125">
        <v>126696</v>
      </c>
      <c r="S604" s="126">
        <v>75.659246575342465</v>
      </c>
    </row>
    <row r="605" spans="1:19" x14ac:dyDescent="0.25">
      <c r="A605" s="123">
        <v>9</v>
      </c>
      <c r="B605" s="125" t="s">
        <v>1623</v>
      </c>
      <c r="C605" s="127">
        <v>10886</v>
      </c>
      <c r="D605" s="125" t="s">
        <v>2597</v>
      </c>
      <c r="E605" s="125" t="s">
        <v>953</v>
      </c>
      <c r="F605" s="125" t="s">
        <v>954</v>
      </c>
      <c r="G605" s="125">
        <v>89</v>
      </c>
      <c r="H605" s="125">
        <v>0</v>
      </c>
      <c r="I605" s="125">
        <v>0</v>
      </c>
      <c r="J605" s="125">
        <v>0</v>
      </c>
      <c r="K605" s="125">
        <v>0</v>
      </c>
      <c r="L605" s="125">
        <v>0</v>
      </c>
      <c r="M605" s="125">
        <v>1</v>
      </c>
      <c r="N605" s="125">
        <v>0.71379999999999999</v>
      </c>
      <c r="O605" s="125">
        <v>6341</v>
      </c>
      <c r="P605" s="125">
        <v>18897</v>
      </c>
      <c r="Q605" s="125">
        <v>4526.2057999999997</v>
      </c>
      <c r="R605" s="125">
        <v>161300</v>
      </c>
      <c r="S605" s="126">
        <v>58.171463752501154</v>
      </c>
    </row>
    <row r="606" spans="1:19" x14ac:dyDescent="0.25">
      <c r="A606" s="123">
        <v>9</v>
      </c>
      <c r="B606" s="125" t="s">
        <v>1623</v>
      </c>
      <c r="C606" s="127">
        <v>10882</v>
      </c>
      <c r="D606" s="125" t="s">
        <v>2593</v>
      </c>
      <c r="E606" s="125" t="s">
        <v>953</v>
      </c>
      <c r="F606" s="125" t="s">
        <v>954</v>
      </c>
      <c r="G606" s="125">
        <v>65</v>
      </c>
      <c r="H606" s="125">
        <v>0</v>
      </c>
      <c r="I606" s="125">
        <v>0</v>
      </c>
      <c r="J606" s="125">
        <v>0</v>
      </c>
      <c r="K606" s="125">
        <v>0</v>
      </c>
      <c r="L606" s="125">
        <v>0</v>
      </c>
      <c r="M606" s="125">
        <v>2</v>
      </c>
      <c r="N606" s="125">
        <v>0.65980000000000005</v>
      </c>
      <c r="O606" s="125">
        <v>6926</v>
      </c>
      <c r="P606" s="125">
        <v>18918</v>
      </c>
      <c r="Q606" s="125">
        <v>4569.7748000000001</v>
      </c>
      <c r="R606" s="125">
        <v>156253</v>
      </c>
      <c r="S606" s="126">
        <v>79.738672286617486</v>
      </c>
    </row>
    <row r="607" spans="1:19" x14ac:dyDescent="0.25">
      <c r="A607" s="123">
        <v>9</v>
      </c>
      <c r="B607" s="125" t="s">
        <v>1623</v>
      </c>
      <c r="C607" s="127">
        <v>10883</v>
      </c>
      <c r="D607" s="125" t="s">
        <v>2594</v>
      </c>
      <c r="E607" s="125" t="s">
        <v>953</v>
      </c>
      <c r="F607" s="125" t="s">
        <v>954</v>
      </c>
      <c r="G607" s="125">
        <v>90</v>
      </c>
      <c r="H607" s="125">
        <v>0</v>
      </c>
      <c r="I607" s="125">
        <v>0</v>
      </c>
      <c r="J607" s="125">
        <v>0</v>
      </c>
      <c r="K607" s="125">
        <v>0</v>
      </c>
      <c r="L607" s="125">
        <v>0</v>
      </c>
      <c r="M607" s="125">
        <v>3</v>
      </c>
      <c r="N607" s="125">
        <v>0.69120000000000004</v>
      </c>
      <c r="O607" s="125">
        <v>8934</v>
      </c>
      <c r="P607" s="125">
        <v>27406</v>
      </c>
      <c r="Q607" s="125">
        <v>6175.1808000000001</v>
      </c>
      <c r="R607" s="125">
        <v>210008</v>
      </c>
      <c r="S607" s="126">
        <v>83.427701674277017</v>
      </c>
    </row>
    <row r="608" spans="1:19" x14ac:dyDescent="0.25">
      <c r="A608" s="123">
        <v>9</v>
      </c>
      <c r="B608" s="125" t="s">
        <v>1623</v>
      </c>
      <c r="C608" s="127">
        <v>10889</v>
      </c>
      <c r="D608" s="125" t="s">
        <v>2600</v>
      </c>
      <c r="E608" s="125" t="s">
        <v>953</v>
      </c>
      <c r="F608" s="125" t="s">
        <v>954</v>
      </c>
      <c r="G608" s="125">
        <v>135</v>
      </c>
      <c r="H608" s="125">
        <v>0</v>
      </c>
      <c r="I608" s="125">
        <v>0</v>
      </c>
      <c r="J608" s="125">
        <v>0</v>
      </c>
      <c r="K608" s="125">
        <v>0</v>
      </c>
      <c r="L608" s="125">
        <v>0</v>
      </c>
      <c r="M608" s="125">
        <v>3</v>
      </c>
      <c r="N608" s="125">
        <v>0.71489999999999998</v>
      </c>
      <c r="O608" s="125">
        <v>10205</v>
      </c>
      <c r="P608" s="125">
        <v>33698</v>
      </c>
      <c r="Q608" s="125">
        <v>7295.5545000000002</v>
      </c>
      <c r="R608" s="125">
        <v>237104</v>
      </c>
      <c r="S608" s="126">
        <v>68.387620497209539</v>
      </c>
    </row>
    <row r="609" spans="1:19" x14ac:dyDescent="0.25">
      <c r="A609" s="123">
        <v>9</v>
      </c>
      <c r="B609" s="125" t="s">
        <v>1623</v>
      </c>
      <c r="C609" s="127">
        <v>10887</v>
      </c>
      <c r="D609" s="125" t="s">
        <v>2598</v>
      </c>
      <c r="E609" s="125" t="s">
        <v>953</v>
      </c>
      <c r="F609" s="125" t="s">
        <v>954</v>
      </c>
      <c r="G609" s="125">
        <v>121</v>
      </c>
      <c r="H609" s="125">
        <v>0</v>
      </c>
      <c r="I609" s="125">
        <v>0</v>
      </c>
      <c r="J609" s="125">
        <v>0</v>
      </c>
      <c r="K609" s="125">
        <v>0</v>
      </c>
      <c r="L609" s="125">
        <v>0</v>
      </c>
      <c r="M609" s="125">
        <v>2</v>
      </c>
      <c r="N609" s="125">
        <v>0.78690000000000004</v>
      </c>
      <c r="O609" s="125">
        <v>6954</v>
      </c>
      <c r="P609" s="125">
        <v>25860</v>
      </c>
      <c r="Q609" s="125">
        <v>5472.1026000000002</v>
      </c>
      <c r="R609" s="125">
        <v>188635</v>
      </c>
      <c r="S609" s="126">
        <v>58.553152949167895</v>
      </c>
    </row>
    <row r="610" spans="1:19" x14ac:dyDescent="0.25">
      <c r="A610" s="123">
        <v>9</v>
      </c>
      <c r="B610" s="125" t="s">
        <v>1623</v>
      </c>
      <c r="C610" s="127">
        <v>10892</v>
      </c>
      <c r="D610" s="125" t="s">
        <v>2603</v>
      </c>
      <c r="E610" s="125" t="s">
        <v>953</v>
      </c>
      <c r="F610" s="125" t="s">
        <v>958</v>
      </c>
      <c r="G610" s="125">
        <v>30</v>
      </c>
      <c r="H610" s="125">
        <v>0</v>
      </c>
      <c r="I610" s="125">
        <v>0</v>
      </c>
      <c r="J610" s="125">
        <v>0</v>
      </c>
      <c r="K610" s="125">
        <v>0</v>
      </c>
      <c r="L610" s="125">
        <v>0</v>
      </c>
      <c r="M610" s="125">
        <v>1</v>
      </c>
      <c r="N610" s="125">
        <v>0.64170000000000005</v>
      </c>
      <c r="O610" s="125">
        <v>2169</v>
      </c>
      <c r="P610" s="125">
        <v>5553</v>
      </c>
      <c r="Q610" s="125">
        <v>1391.8472999999999</v>
      </c>
      <c r="R610" s="125">
        <v>83098</v>
      </c>
      <c r="S610" s="126">
        <v>50.712328767123289</v>
      </c>
    </row>
    <row r="611" spans="1:19" x14ac:dyDescent="0.25">
      <c r="A611" s="123">
        <v>9</v>
      </c>
      <c r="B611" s="125" t="s">
        <v>1623</v>
      </c>
      <c r="C611" s="127">
        <v>10888</v>
      </c>
      <c r="D611" s="125" t="s">
        <v>2599</v>
      </c>
      <c r="E611" s="125" t="s">
        <v>953</v>
      </c>
      <c r="F611" s="125" t="s">
        <v>958</v>
      </c>
      <c r="G611" s="125">
        <v>34</v>
      </c>
      <c r="H611" s="125">
        <v>0</v>
      </c>
      <c r="I611" s="125">
        <v>0</v>
      </c>
      <c r="J611" s="125">
        <v>0</v>
      </c>
      <c r="K611" s="125">
        <v>0</v>
      </c>
      <c r="L611" s="125">
        <v>0</v>
      </c>
      <c r="M611" s="125">
        <v>1</v>
      </c>
      <c r="N611" s="125">
        <v>0.64890000000000003</v>
      </c>
      <c r="O611" s="125">
        <v>2872</v>
      </c>
      <c r="P611" s="125">
        <v>8431</v>
      </c>
      <c r="Q611" s="125">
        <v>1865.59</v>
      </c>
      <c r="R611" s="125">
        <v>67948</v>
      </c>
      <c r="S611" s="126">
        <v>67.937147461724422</v>
      </c>
    </row>
    <row r="612" spans="1:19" x14ac:dyDescent="0.25">
      <c r="A612" s="123">
        <v>9</v>
      </c>
      <c r="B612" s="125" t="s">
        <v>1623</v>
      </c>
      <c r="C612" s="127">
        <v>10880</v>
      </c>
      <c r="D612" s="125" t="s">
        <v>2591</v>
      </c>
      <c r="E612" s="125" t="s">
        <v>953</v>
      </c>
      <c r="F612" s="125" t="s">
        <v>958</v>
      </c>
      <c r="G612" s="125">
        <v>54</v>
      </c>
      <c r="H612" s="125">
        <v>0</v>
      </c>
      <c r="I612" s="125">
        <v>0</v>
      </c>
      <c r="J612" s="125">
        <v>0</v>
      </c>
      <c r="K612" s="125">
        <v>0</v>
      </c>
      <c r="L612" s="125">
        <v>0</v>
      </c>
      <c r="M612" s="125">
        <v>1</v>
      </c>
      <c r="N612" s="125">
        <v>0.6129</v>
      </c>
      <c r="O612" s="125">
        <v>3364</v>
      </c>
      <c r="P612" s="125">
        <v>10717</v>
      </c>
      <c r="Q612" s="125">
        <v>2061.7955999999999</v>
      </c>
      <c r="R612" s="125">
        <v>120036</v>
      </c>
      <c r="S612" s="126">
        <v>54.373414510400814</v>
      </c>
    </row>
    <row r="613" spans="1:19" x14ac:dyDescent="0.25">
      <c r="A613" s="123">
        <v>9</v>
      </c>
      <c r="B613" s="125" t="s">
        <v>1623</v>
      </c>
      <c r="C613" s="127">
        <v>10873</v>
      </c>
      <c r="D613" s="125" t="s">
        <v>2584</v>
      </c>
      <c r="E613" s="125" t="s">
        <v>953</v>
      </c>
      <c r="F613" s="125" t="s">
        <v>958</v>
      </c>
      <c r="G613" s="125">
        <v>60</v>
      </c>
      <c r="H613" s="125">
        <v>0</v>
      </c>
      <c r="I613" s="125">
        <v>0</v>
      </c>
      <c r="J613" s="125">
        <v>0</v>
      </c>
      <c r="K613" s="125">
        <v>0</v>
      </c>
      <c r="L613" s="125">
        <v>0</v>
      </c>
      <c r="M613" s="125">
        <v>1</v>
      </c>
      <c r="N613" s="125">
        <v>0.63149999999999995</v>
      </c>
      <c r="O613" s="125">
        <v>4320</v>
      </c>
      <c r="P613" s="125">
        <v>13206</v>
      </c>
      <c r="Q613" s="125">
        <v>2728.15</v>
      </c>
      <c r="R613" s="125">
        <v>123082</v>
      </c>
      <c r="S613" s="126">
        <v>60.301369863013697</v>
      </c>
    </row>
    <row r="614" spans="1:19" ht="63" x14ac:dyDescent="0.25">
      <c r="A614" s="123">
        <v>9</v>
      </c>
      <c r="B614" s="125" t="s">
        <v>1623</v>
      </c>
      <c r="C614" s="127">
        <v>11602</v>
      </c>
      <c r="D614" s="125" t="s">
        <v>2606</v>
      </c>
      <c r="E614" s="125" t="s">
        <v>953</v>
      </c>
      <c r="F614" s="125" t="s">
        <v>958</v>
      </c>
      <c r="G614" s="125">
        <v>30</v>
      </c>
      <c r="H614" s="125">
        <v>0</v>
      </c>
      <c r="I614" s="125">
        <v>0</v>
      </c>
      <c r="J614" s="125">
        <v>0</v>
      </c>
      <c r="K614" s="125">
        <v>0</v>
      </c>
      <c r="L614" s="125">
        <v>0</v>
      </c>
      <c r="M614" s="125">
        <v>1</v>
      </c>
      <c r="N614" s="125">
        <v>0.86419999999999997</v>
      </c>
      <c r="O614" s="125">
        <v>2232</v>
      </c>
      <c r="P614" s="125">
        <v>6543</v>
      </c>
      <c r="Q614" s="125">
        <v>1928.8943999999999</v>
      </c>
      <c r="R614" s="125">
        <v>64841</v>
      </c>
      <c r="S614" s="126">
        <v>59.753424657534246</v>
      </c>
    </row>
    <row r="615" spans="1:19" x14ac:dyDescent="0.25">
      <c r="A615" s="123">
        <v>9</v>
      </c>
      <c r="B615" s="125" t="s">
        <v>1623</v>
      </c>
      <c r="C615" s="127">
        <v>10893</v>
      </c>
      <c r="D615" s="125" t="s">
        <v>2604</v>
      </c>
      <c r="E615" s="125" t="s">
        <v>953</v>
      </c>
      <c r="F615" s="125" t="s">
        <v>958</v>
      </c>
      <c r="G615" s="125">
        <v>49</v>
      </c>
      <c r="H615" s="125">
        <v>0</v>
      </c>
      <c r="I615" s="125">
        <v>0</v>
      </c>
      <c r="J615" s="125">
        <v>0</v>
      </c>
      <c r="K615" s="125">
        <v>0</v>
      </c>
      <c r="L615" s="125">
        <v>0</v>
      </c>
      <c r="M615" s="125">
        <v>1</v>
      </c>
      <c r="N615" s="125">
        <v>0.69330000000000003</v>
      </c>
      <c r="O615" s="125">
        <v>2376</v>
      </c>
      <c r="P615" s="125">
        <v>7773</v>
      </c>
      <c r="Q615" s="125">
        <v>1646.8</v>
      </c>
      <c r="R615" s="125">
        <v>68523</v>
      </c>
      <c r="S615" s="126">
        <v>43.461000838691639</v>
      </c>
    </row>
    <row r="616" spans="1:19" x14ac:dyDescent="0.25">
      <c r="A616" s="123">
        <v>9</v>
      </c>
      <c r="B616" s="125" t="s">
        <v>1623</v>
      </c>
      <c r="C616" s="127">
        <v>10878</v>
      </c>
      <c r="D616" s="125" t="s">
        <v>2589</v>
      </c>
      <c r="E616" s="125" t="s">
        <v>953</v>
      </c>
      <c r="F616" s="125" t="s">
        <v>958</v>
      </c>
      <c r="G616" s="125">
        <v>66</v>
      </c>
      <c r="H616" s="125">
        <v>0</v>
      </c>
      <c r="I616" s="125">
        <v>0</v>
      </c>
      <c r="J616" s="125">
        <v>0</v>
      </c>
      <c r="K616" s="125">
        <v>0</v>
      </c>
      <c r="L616" s="125">
        <v>0</v>
      </c>
      <c r="M616" s="125">
        <v>1</v>
      </c>
      <c r="N616" s="125">
        <v>0.6976</v>
      </c>
      <c r="O616" s="125">
        <v>5515</v>
      </c>
      <c r="P616" s="125">
        <v>16469</v>
      </c>
      <c r="Q616" s="125">
        <v>3847.2640000000001</v>
      </c>
      <c r="R616" s="125">
        <v>126825</v>
      </c>
      <c r="S616" s="126">
        <v>68.364466583644671</v>
      </c>
    </row>
    <row r="617" spans="1:19" x14ac:dyDescent="0.25">
      <c r="A617" s="123">
        <v>9</v>
      </c>
      <c r="B617" s="125" t="s">
        <v>1623</v>
      </c>
      <c r="C617" s="127">
        <v>10879</v>
      </c>
      <c r="D617" s="125" t="s">
        <v>2590</v>
      </c>
      <c r="E617" s="125" t="s">
        <v>953</v>
      </c>
      <c r="F617" s="125" t="s">
        <v>958</v>
      </c>
      <c r="G617" s="125">
        <v>77</v>
      </c>
      <c r="H617" s="125">
        <v>0</v>
      </c>
      <c r="I617" s="125">
        <v>0</v>
      </c>
      <c r="J617" s="125">
        <v>0</v>
      </c>
      <c r="K617" s="125">
        <v>0</v>
      </c>
      <c r="L617" s="125">
        <v>0</v>
      </c>
      <c r="M617" s="125">
        <v>1</v>
      </c>
      <c r="N617" s="125">
        <v>0.69440000000000002</v>
      </c>
      <c r="O617" s="125">
        <v>6075</v>
      </c>
      <c r="P617" s="125">
        <v>20816</v>
      </c>
      <c r="Q617" s="125">
        <v>4218.4799999999996</v>
      </c>
      <c r="R617" s="125">
        <v>186924</v>
      </c>
      <c r="S617" s="126">
        <v>74.065112969222554</v>
      </c>
    </row>
    <row r="618" spans="1:19" x14ac:dyDescent="0.25">
      <c r="A618" s="123">
        <v>9</v>
      </c>
      <c r="B618" s="125" t="s">
        <v>1623</v>
      </c>
      <c r="C618" s="127">
        <v>10874</v>
      </c>
      <c r="D618" s="125" t="s">
        <v>2585</v>
      </c>
      <c r="E618" s="125" t="s">
        <v>953</v>
      </c>
      <c r="F618" s="125" t="s">
        <v>958</v>
      </c>
      <c r="G618" s="125">
        <v>35</v>
      </c>
      <c r="H618" s="125">
        <v>0</v>
      </c>
      <c r="I618" s="125">
        <v>0</v>
      </c>
      <c r="J618" s="125">
        <v>0</v>
      </c>
      <c r="K618" s="125">
        <v>0</v>
      </c>
      <c r="L618" s="125">
        <v>0</v>
      </c>
      <c r="M618" s="125">
        <v>0</v>
      </c>
      <c r="N618" s="125">
        <v>0.71399999999999997</v>
      </c>
      <c r="O618" s="125">
        <v>2782</v>
      </c>
      <c r="P618" s="125">
        <v>8006</v>
      </c>
      <c r="Q618" s="125">
        <v>1889.91</v>
      </c>
      <c r="R618" s="125">
        <v>77979</v>
      </c>
      <c r="S618" s="126">
        <v>62.669275929549904</v>
      </c>
    </row>
    <row r="619" spans="1:19" ht="63" x14ac:dyDescent="0.25">
      <c r="A619" s="123">
        <v>9</v>
      </c>
      <c r="B619" s="125" t="s">
        <v>1623</v>
      </c>
      <c r="C619" s="127">
        <v>22456</v>
      </c>
      <c r="D619" s="125" t="s">
        <v>2608</v>
      </c>
      <c r="E619" s="125" t="s">
        <v>953</v>
      </c>
      <c r="F619" s="125" t="s">
        <v>958</v>
      </c>
      <c r="G619" s="125">
        <v>30</v>
      </c>
      <c r="H619" s="125">
        <v>0</v>
      </c>
      <c r="I619" s="125">
        <v>0</v>
      </c>
      <c r="J619" s="125">
        <v>0</v>
      </c>
      <c r="K619" s="125">
        <v>0</v>
      </c>
      <c r="L619" s="125">
        <v>0</v>
      </c>
      <c r="M619" s="125">
        <v>1</v>
      </c>
      <c r="N619" s="125">
        <v>0.7319</v>
      </c>
      <c r="O619" s="125">
        <v>2445</v>
      </c>
      <c r="P619" s="125">
        <v>7216</v>
      </c>
      <c r="Q619" s="125">
        <v>1789.4955</v>
      </c>
      <c r="R619" s="125">
        <v>85264</v>
      </c>
      <c r="S619" s="126">
        <v>65.899543378995432</v>
      </c>
    </row>
    <row r="620" spans="1:19" x14ac:dyDescent="0.25">
      <c r="A620" s="123">
        <v>9</v>
      </c>
      <c r="B620" s="125" t="s">
        <v>1623</v>
      </c>
      <c r="C620" s="127">
        <v>11608</v>
      </c>
      <c r="D620" s="125" t="s">
        <v>2607</v>
      </c>
      <c r="E620" s="125" t="s">
        <v>953</v>
      </c>
      <c r="F620" s="125" t="s">
        <v>958</v>
      </c>
      <c r="G620" s="125">
        <v>34</v>
      </c>
      <c r="H620" s="125">
        <v>0</v>
      </c>
      <c r="I620" s="125">
        <v>0</v>
      </c>
      <c r="J620" s="125">
        <v>0</v>
      </c>
      <c r="K620" s="125">
        <v>0</v>
      </c>
      <c r="L620" s="125">
        <v>0</v>
      </c>
      <c r="M620" s="125">
        <v>1</v>
      </c>
      <c r="N620" s="125">
        <v>0.76119999999999999</v>
      </c>
      <c r="O620" s="125">
        <v>1749</v>
      </c>
      <c r="P620" s="125">
        <v>4872</v>
      </c>
      <c r="Q620" s="125">
        <v>1341.91</v>
      </c>
      <c r="R620" s="125">
        <v>77827</v>
      </c>
      <c r="S620" s="126">
        <v>39.258662369057213</v>
      </c>
    </row>
    <row r="621" spans="1:19" x14ac:dyDescent="0.25">
      <c r="A621" s="123">
        <v>9</v>
      </c>
      <c r="B621" s="125" t="s">
        <v>1623</v>
      </c>
      <c r="C621" s="127">
        <v>10894</v>
      </c>
      <c r="D621" s="125" t="s">
        <v>2605</v>
      </c>
      <c r="E621" s="125" t="s">
        <v>953</v>
      </c>
      <c r="F621" s="125" t="s">
        <v>958</v>
      </c>
      <c r="G621" s="125">
        <v>60</v>
      </c>
      <c r="H621" s="125">
        <v>0</v>
      </c>
      <c r="I621" s="125">
        <v>0</v>
      </c>
      <c r="J621" s="125">
        <v>0</v>
      </c>
      <c r="K621" s="125">
        <v>0</v>
      </c>
      <c r="L621" s="125">
        <v>0</v>
      </c>
      <c r="M621" s="125">
        <v>1</v>
      </c>
      <c r="N621" s="125">
        <v>0.57779999999999998</v>
      </c>
      <c r="O621" s="125">
        <v>3645</v>
      </c>
      <c r="P621" s="125">
        <v>11735</v>
      </c>
      <c r="Q621" s="125">
        <v>2106.0810000000001</v>
      </c>
      <c r="R621" s="125">
        <v>82344</v>
      </c>
      <c r="S621" s="126">
        <v>53.584474885844749</v>
      </c>
    </row>
    <row r="622" spans="1:19" x14ac:dyDescent="0.25">
      <c r="A622" s="123">
        <v>9</v>
      </c>
      <c r="B622" s="125" t="s">
        <v>1623</v>
      </c>
      <c r="C622" s="127">
        <v>10872</v>
      </c>
      <c r="D622" s="125" t="s">
        <v>2583</v>
      </c>
      <c r="E622" s="125" t="s">
        <v>953</v>
      </c>
      <c r="F622" s="125" t="s">
        <v>958</v>
      </c>
      <c r="G622" s="125">
        <v>55</v>
      </c>
      <c r="H622" s="125">
        <v>0</v>
      </c>
      <c r="I622" s="125">
        <v>0</v>
      </c>
      <c r="J622" s="125">
        <v>0</v>
      </c>
      <c r="K622" s="125">
        <v>0</v>
      </c>
      <c r="L622" s="125">
        <v>0</v>
      </c>
      <c r="M622" s="125">
        <v>1</v>
      </c>
      <c r="N622" s="125">
        <v>0.65229999999999999</v>
      </c>
      <c r="O622" s="125">
        <v>5539</v>
      </c>
      <c r="P622" s="125">
        <v>17030</v>
      </c>
      <c r="Q622" s="125">
        <v>3613.09</v>
      </c>
      <c r="R622" s="125">
        <v>150973</v>
      </c>
      <c r="S622" s="126">
        <v>84.831880448318799</v>
      </c>
    </row>
    <row r="623" spans="1:19" x14ac:dyDescent="0.25">
      <c r="A623" s="123">
        <v>9</v>
      </c>
      <c r="B623" s="125" t="s">
        <v>1623</v>
      </c>
      <c r="C623" s="127">
        <v>10891</v>
      </c>
      <c r="D623" s="125" t="s">
        <v>2602</v>
      </c>
      <c r="E623" s="125" t="s">
        <v>953</v>
      </c>
      <c r="F623" s="125" t="s">
        <v>958</v>
      </c>
      <c r="G623" s="125">
        <v>60</v>
      </c>
      <c r="H623" s="125">
        <v>0</v>
      </c>
      <c r="I623" s="125">
        <v>0</v>
      </c>
      <c r="J623" s="125">
        <v>0</v>
      </c>
      <c r="K623" s="125">
        <v>0</v>
      </c>
      <c r="L623" s="125">
        <v>0</v>
      </c>
      <c r="M623" s="125">
        <v>1</v>
      </c>
      <c r="N623" s="125">
        <v>0.67</v>
      </c>
      <c r="O623" s="125">
        <v>4658</v>
      </c>
      <c r="P623" s="125">
        <v>13804</v>
      </c>
      <c r="Q623" s="125">
        <v>3103.91</v>
      </c>
      <c r="R623" s="125">
        <v>118896</v>
      </c>
      <c r="S623" s="126">
        <v>63.031963470319631</v>
      </c>
    </row>
    <row r="624" spans="1:19" x14ac:dyDescent="0.25">
      <c r="A624" s="123">
        <v>9</v>
      </c>
      <c r="B624" s="125" t="s">
        <v>1623</v>
      </c>
      <c r="C624" s="127">
        <v>10885</v>
      </c>
      <c r="D624" s="125" t="s">
        <v>2596</v>
      </c>
      <c r="E624" s="125" t="s">
        <v>953</v>
      </c>
      <c r="F624" s="125" t="s">
        <v>958</v>
      </c>
      <c r="G624" s="125">
        <v>60</v>
      </c>
      <c r="H624" s="125">
        <v>0</v>
      </c>
      <c r="I624" s="125">
        <v>0</v>
      </c>
      <c r="J624" s="125">
        <v>0</v>
      </c>
      <c r="K624" s="125">
        <v>0</v>
      </c>
      <c r="L624" s="125">
        <v>0</v>
      </c>
      <c r="M624" s="125">
        <v>1</v>
      </c>
      <c r="N624" s="125">
        <v>0.69</v>
      </c>
      <c r="O624" s="125">
        <v>4718</v>
      </c>
      <c r="P624" s="125">
        <v>16865</v>
      </c>
      <c r="Q624" s="125">
        <v>3238.52</v>
      </c>
      <c r="R624" s="125">
        <v>139019</v>
      </c>
      <c r="S624" s="126">
        <v>77.009132420091319</v>
      </c>
    </row>
    <row r="625" spans="1:19" x14ac:dyDescent="0.25">
      <c r="A625" s="123">
        <v>9</v>
      </c>
      <c r="B625" s="125" t="s">
        <v>1623</v>
      </c>
      <c r="C625" s="127">
        <v>24692</v>
      </c>
      <c r="D625" s="125" t="s">
        <v>2043</v>
      </c>
      <c r="E625" s="125" t="s">
        <v>953</v>
      </c>
      <c r="F625" s="125" t="s">
        <v>980</v>
      </c>
      <c r="G625" s="125">
        <v>30</v>
      </c>
      <c r="H625" s="125">
        <v>0</v>
      </c>
      <c r="I625" s="125">
        <v>0</v>
      </c>
      <c r="J625" s="125">
        <v>0</v>
      </c>
      <c r="K625" s="125">
        <v>0</v>
      </c>
      <c r="L625" s="125">
        <v>0</v>
      </c>
      <c r="M625" s="125">
        <v>1</v>
      </c>
      <c r="N625" s="125">
        <v>0.69379999999999997</v>
      </c>
      <c r="O625" s="125">
        <v>1974</v>
      </c>
      <c r="P625" s="125">
        <v>5914</v>
      </c>
      <c r="Q625" s="125">
        <v>1369.5612000000001</v>
      </c>
      <c r="R625" s="125">
        <v>85718</v>
      </c>
      <c r="S625" s="126">
        <v>54.009132420091326</v>
      </c>
    </row>
    <row r="626" spans="1:19" x14ac:dyDescent="0.25">
      <c r="A626" s="123">
        <v>9</v>
      </c>
      <c r="B626" s="125" t="s">
        <v>1623</v>
      </c>
      <c r="C626" s="127">
        <v>27841</v>
      </c>
      <c r="D626" s="125" t="s">
        <v>2612</v>
      </c>
      <c r="E626" s="125" t="s">
        <v>953</v>
      </c>
      <c r="F626" s="125" t="s">
        <v>980</v>
      </c>
      <c r="G626" s="125">
        <v>30</v>
      </c>
      <c r="H626" s="125">
        <v>0</v>
      </c>
      <c r="I626" s="125">
        <v>0</v>
      </c>
      <c r="J626" s="125">
        <v>0</v>
      </c>
      <c r="K626" s="125">
        <v>0</v>
      </c>
      <c r="L626" s="125">
        <v>0</v>
      </c>
      <c r="M626" s="125">
        <v>0</v>
      </c>
      <c r="N626" s="125">
        <v>0.60599999999999998</v>
      </c>
      <c r="O626" s="125">
        <v>711</v>
      </c>
      <c r="P626" s="125">
        <v>1777</v>
      </c>
      <c r="Q626" s="125">
        <v>430.91</v>
      </c>
      <c r="R626" s="125">
        <v>43409</v>
      </c>
      <c r="S626" s="126">
        <v>16.228310502283104</v>
      </c>
    </row>
    <row r="627" spans="1:19" x14ac:dyDescent="0.25">
      <c r="A627" s="123">
        <v>9</v>
      </c>
      <c r="B627" s="125" t="s">
        <v>1623</v>
      </c>
      <c r="C627" s="127">
        <v>27839</v>
      </c>
      <c r="D627" s="125" t="s">
        <v>2610</v>
      </c>
      <c r="E627" s="125" t="s">
        <v>953</v>
      </c>
      <c r="F627" s="125" t="s">
        <v>980</v>
      </c>
      <c r="G627" s="125">
        <v>30</v>
      </c>
      <c r="H627" s="125">
        <v>0</v>
      </c>
      <c r="I627" s="125">
        <v>0</v>
      </c>
      <c r="J627" s="125">
        <v>0</v>
      </c>
      <c r="K627" s="125">
        <v>0</v>
      </c>
      <c r="L627" s="125">
        <v>0</v>
      </c>
      <c r="M627" s="125">
        <v>0</v>
      </c>
      <c r="N627" s="125">
        <v>0.59909999999999997</v>
      </c>
      <c r="O627" s="125">
        <v>1044</v>
      </c>
      <c r="P627" s="125">
        <v>2535</v>
      </c>
      <c r="Q627" s="125">
        <v>625.46</v>
      </c>
      <c r="R627" s="125">
        <v>52216</v>
      </c>
      <c r="S627" s="126">
        <v>23.150684931506849</v>
      </c>
    </row>
    <row r="628" spans="1:19" x14ac:dyDescent="0.25">
      <c r="A628" s="123">
        <v>9</v>
      </c>
      <c r="B628" s="125" t="s">
        <v>1623</v>
      </c>
      <c r="C628" s="127">
        <v>27840</v>
      </c>
      <c r="D628" s="125" t="s">
        <v>2611</v>
      </c>
      <c r="E628" s="125" t="s">
        <v>953</v>
      </c>
      <c r="F628" s="125" t="s">
        <v>980</v>
      </c>
      <c r="G628" s="125">
        <v>30</v>
      </c>
      <c r="H628" s="125">
        <v>0</v>
      </c>
      <c r="I628" s="125">
        <v>0</v>
      </c>
      <c r="J628" s="125">
        <v>0</v>
      </c>
      <c r="K628" s="125">
        <v>0</v>
      </c>
      <c r="L628" s="125">
        <v>0</v>
      </c>
      <c r="M628" s="125">
        <v>0</v>
      </c>
      <c r="N628" s="125">
        <v>0.72540000000000004</v>
      </c>
      <c r="O628" s="125">
        <v>753</v>
      </c>
      <c r="P628" s="125">
        <v>1844</v>
      </c>
      <c r="Q628" s="125">
        <v>546.23</v>
      </c>
      <c r="R628" s="125">
        <v>45005</v>
      </c>
      <c r="S628" s="126">
        <v>16.840182648401825</v>
      </c>
    </row>
    <row r="629" spans="1:19" x14ac:dyDescent="0.25">
      <c r="A629" s="123">
        <v>9</v>
      </c>
      <c r="B629" s="125" t="s">
        <v>1657</v>
      </c>
      <c r="C629" s="127">
        <v>10667</v>
      </c>
      <c r="D629" s="125" t="s">
        <v>2613</v>
      </c>
      <c r="E629" s="125" t="s">
        <v>949</v>
      </c>
      <c r="F629" s="125" t="s">
        <v>950</v>
      </c>
      <c r="G629" s="125">
        <v>887</v>
      </c>
      <c r="H629" s="125">
        <v>15</v>
      </c>
      <c r="I629" s="125">
        <v>8</v>
      </c>
      <c r="J629" s="125">
        <v>2</v>
      </c>
      <c r="K629" s="125">
        <v>5</v>
      </c>
      <c r="L629" s="125">
        <v>30</v>
      </c>
      <c r="M629" s="125">
        <v>14</v>
      </c>
      <c r="N629" s="125">
        <v>1.6508</v>
      </c>
      <c r="O629" s="125">
        <v>70434</v>
      </c>
      <c r="P629" s="125">
        <v>325146</v>
      </c>
      <c r="Q629" s="125">
        <v>116272.4472</v>
      </c>
      <c r="R629" s="125">
        <v>591259</v>
      </c>
      <c r="S629" s="126">
        <v>100.42964587419499</v>
      </c>
    </row>
    <row r="630" spans="1:19" x14ac:dyDescent="0.25">
      <c r="A630" s="123">
        <v>9</v>
      </c>
      <c r="B630" s="125" t="s">
        <v>1657</v>
      </c>
      <c r="C630" s="127">
        <v>10897</v>
      </c>
      <c r="D630" s="125" t="s">
        <v>2616</v>
      </c>
      <c r="E630" s="125" t="s">
        <v>986</v>
      </c>
      <c r="F630" s="125" t="s">
        <v>1013</v>
      </c>
      <c r="G630" s="125">
        <v>362</v>
      </c>
      <c r="H630" s="125">
        <v>12</v>
      </c>
      <c r="I630" s="125">
        <v>4</v>
      </c>
      <c r="J630" s="125">
        <v>0</v>
      </c>
      <c r="K630" s="125">
        <v>0</v>
      </c>
      <c r="L630" s="125">
        <v>16</v>
      </c>
      <c r="M630" s="125">
        <v>7</v>
      </c>
      <c r="N630" s="125">
        <v>1.1200000000000001</v>
      </c>
      <c r="O630" s="125">
        <v>25291</v>
      </c>
      <c r="P630" s="125">
        <v>110382</v>
      </c>
      <c r="Q630" s="125">
        <v>28325</v>
      </c>
      <c r="R630" s="125">
        <v>340575</v>
      </c>
      <c r="S630" s="126">
        <v>83.540452584575803</v>
      </c>
    </row>
    <row r="631" spans="1:19" x14ac:dyDescent="0.25">
      <c r="A631" s="123">
        <v>9</v>
      </c>
      <c r="B631" s="125" t="s">
        <v>1657</v>
      </c>
      <c r="C631" s="127">
        <v>10900</v>
      </c>
      <c r="D631" s="125" t="s">
        <v>2619</v>
      </c>
      <c r="E631" s="125" t="s">
        <v>953</v>
      </c>
      <c r="F631" s="125" t="s">
        <v>961</v>
      </c>
      <c r="G631" s="125">
        <v>121</v>
      </c>
      <c r="H631" s="125">
        <v>4</v>
      </c>
      <c r="I631" s="125">
        <v>0</v>
      </c>
      <c r="J631" s="125">
        <v>0</v>
      </c>
      <c r="K631" s="125">
        <v>0</v>
      </c>
      <c r="L631" s="125">
        <v>4</v>
      </c>
      <c r="M631" s="125">
        <v>2</v>
      </c>
      <c r="N631" s="125">
        <v>0.69389999999999996</v>
      </c>
      <c r="O631" s="125">
        <v>11716</v>
      </c>
      <c r="P631" s="125">
        <v>37947</v>
      </c>
      <c r="Q631" s="125">
        <v>8129.7323999999999</v>
      </c>
      <c r="R631" s="125">
        <v>214410</v>
      </c>
      <c r="S631" s="126">
        <v>85.92097815011887</v>
      </c>
    </row>
    <row r="632" spans="1:19" x14ac:dyDescent="0.25">
      <c r="A632" s="123">
        <v>9</v>
      </c>
      <c r="B632" s="125" t="s">
        <v>1657</v>
      </c>
      <c r="C632" s="127">
        <v>10904</v>
      </c>
      <c r="D632" s="125" t="s">
        <v>2622</v>
      </c>
      <c r="E632" s="125" t="s">
        <v>953</v>
      </c>
      <c r="F632" s="125" t="s">
        <v>961</v>
      </c>
      <c r="G632" s="125">
        <v>163</v>
      </c>
      <c r="H632" s="125">
        <v>5</v>
      </c>
      <c r="I632" s="125">
        <v>0</v>
      </c>
      <c r="J632" s="125">
        <v>0</v>
      </c>
      <c r="K632" s="125">
        <v>0</v>
      </c>
      <c r="L632" s="125">
        <v>5</v>
      </c>
      <c r="M632" s="125">
        <v>2</v>
      </c>
      <c r="N632" s="125">
        <v>0.55720000000000003</v>
      </c>
      <c r="O632" s="125">
        <v>14707</v>
      </c>
      <c r="P632" s="125">
        <v>34961</v>
      </c>
      <c r="Q632" s="125">
        <v>8194.7404000000006</v>
      </c>
      <c r="R632" s="125">
        <v>179358</v>
      </c>
      <c r="S632" s="126">
        <v>58.76292125388688</v>
      </c>
    </row>
    <row r="633" spans="1:19" x14ac:dyDescent="0.25">
      <c r="A633" s="123">
        <v>9</v>
      </c>
      <c r="B633" s="125" t="s">
        <v>1657</v>
      </c>
      <c r="C633" s="127">
        <v>10905</v>
      </c>
      <c r="D633" s="125" t="s">
        <v>2623</v>
      </c>
      <c r="E633" s="125" t="s">
        <v>953</v>
      </c>
      <c r="F633" s="125" t="s">
        <v>961</v>
      </c>
      <c r="G633" s="125">
        <v>113</v>
      </c>
      <c r="H633" s="125">
        <v>0</v>
      </c>
      <c r="I633" s="125">
        <v>0</v>
      </c>
      <c r="J633" s="125">
        <v>0</v>
      </c>
      <c r="K633" s="125">
        <v>0</v>
      </c>
      <c r="L633" s="125">
        <v>0</v>
      </c>
      <c r="M633" s="125">
        <v>2</v>
      </c>
      <c r="N633" s="125">
        <v>0.65329999999999999</v>
      </c>
      <c r="O633" s="125">
        <v>6949</v>
      </c>
      <c r="P633" s="125">
        <v>18204</v>
      </c>
      <c r="Q633" s="125">
        <v>4539.7816999999995</v>
      </c>
      <c r="R633" s="125">
        <v>180111</v>
      </c>
      <c r="S633" s="126">
        <v>44.136258940477632</v>
      </c>
    </row>
    <row r="634" spans="1:19" x14ac:dyDescent="0.25">
      <c r="A634" s="123">
        <v>9</v>
      </c>
      <c r="B634" s="125" t="s">
        <v>1657</v>
      </c>
      <c r="C634" s="127">
        <v>10895</v>
      </c>
      <c r="D634" s="125" t="s">
        <v>2614</v>
      </c>
      <c r="E634" s="125" t="s">
        <v>953</v>
      </c>
      <c r="F634" s="125" t="s">
        <v>954</v>
      </c>
      <c r="G634" s="125">
        <v>80</v>
      </c>
      <c r="H634" s="125">
        <v>0</v>
      </c>
      <c r="I634" s="125">
        <v>0</v>
      </c>
      <c r="J634" s="125">
        <v>0</v>
      </c>
      <c r="K634" s="125">
        <v>0</v>
      </c>
      <c r="L634" s="125">
        <v>0</v>
      </c>
      <c r="M634" s="125">
        <v>1</v>
      </c>
      <c r="N634" s="125">
        <v>0.6673</v>
      </c>
      <c r="O634" s="125">
        <v>6517</v>
      </c>
      <c r="P634" s="125">
        <v>19353</v>
      </c>
      <c r="Q634" s="125">
        <v>4348.7941000000001</v>
      </c>
      <c r="R634" s="125">
        <v>133811</v>
      </c>
      <c r="S634" s="126">
        <v>66.277397260273972</v>
      </c>
    </row>
    <row r="635" spans="1:19" x14ac:dyDescent="0.25">
      <c r="A635" s="123">
        <v>9</v>
      </c>
      <c r="B635" s="125" t="s">
        <v>1657</v>
      </c>
      <c r="C635" s="127">
        <v>10902</v>
      </c>
      <c r="D635" s="125" t="s">
        <v>2621</v>
      </c>
      <c r="E635" s="125" t="s">
        <v>953</v>
      </c>
      <c r="F635" s="125" t="s">
        <v>954</v>
      </c>
      <c r="G635" s="125">
        <v>61</v>
      </c>
      <c r="H635" s="125">
        <v>0</v>
      </c>
      <c r="I635" s="125">
        <v>0</v>
      </c>
      <c r="J635" s="125">
        <v>0</v>
      </c>
      <c r="K635" s="125">
        <v>0</v>
      </c>
      <c r="L635" s="125">
        <v>0</v>
      </c>
      <c r="M635" s="125">
        <v>1</v>
      </c>
      <c r="N635" s="125">
        <v>0.61550000000000005</v>
      </c>
      <c r="O635" s="125">
        <v>5681</v>
      </c>
      <c r="P635" s="125">
        <v>17687</v>
      </c>
      <c r="Q635" s="125">
        <v>3496.6554999999998</v>
      </c>
      <c r="R635" s="125">
        <v>126604</v>
      </c>
      <c r="S635" s="126">
        <v>79.438580732090728</v>
      </c>
    </row>
    <row r="636" spans="1:19" x14ac:dyDescent="0.25">
      <c r="A636" s="123">
        <v>9</v>
      </c>
      <c r="B636" s="125" t="s">
        <v>1657</v>
      </c>
      <c r="C636" s="127">
        <v>10899</v>
      </c>
      <c r="D636" s="125" t="s">
        <v>2618</v>
      </c>
      <c r="E636" s="125" t="s">
        <v>953</v>
      </c>
      <c r="F636" s="125" t="s">
        <v>954</v>
      </c>
      <c r="G636" s="125">
        <v>111</v>
      </c>
      <c r="H636" s="125">
        <v>0</v>
      </c>
      <c r="I636" s="125">
        <v>0</v>
      </c>
      <c r="J636" s="125">
        <v>0</v>
      </c>
      <c r="K636" s="125">
        <v>0</v>
      </c>
      <c r="L636" s="125">
        <v>0</v>
      </c>
      <c r="M636" s="125">
        <v>2</v>
      </c>
      <c r="N636" s="125">
        <v>0.8599</v>
      </c>
      <c r="O636" s="125">
        <v>8923</v>
      </c>
      <c r="P636" s="125">
        <v>26713</v>
      </c>
      <c r="Q636" s="125">
        <v>7672.8877000000002</v>
      </c>
      <c r="R636" s="125">
        <v>159663</v>
      </c>
      <c r="S636" s="126">
        <v>65.933604837714427</v>
      </c>
    </row>
    <row r="637" spans="1:19" x14ac:dyDescent="0.25">
      <c r="A637" s="123">
        <v>9</v>
      </c>
      <c r="B637" s="125" t="s">
        <v>1657</v>
      </c>
      <c r="C637" s="127">
        <v>10896</v>
      </c>
      <c r="D637" s="125" t="s">
        <v>2615</v>
      </c>
      <c r="E637" s="125" t="s">
        <v>953</v>
      </c>
      <c r="F637" s="125" t="s">
        <v>958</v>
      </c>
      <c r="G637" s="125">
        <v>88</v>
      </c>
      <c r="H637" s="125">
        <v>0</v>
      </c>
      <c r="I637" s="125">
        <v>0</v>
      </c>
      <c r="J637" s="125">
        <v>0</v>
      </c>
      <c r="K637" s="125">
        <v>0</v>
      </c>
      <c r="L637" s="125">
        <v>0</v>
      </c>
      <c r="M637" s="125">
        <v>1</v>
      </c>
      <c r="N637" s="125">
        <v>0.64490000000000003</v>
      </c>
      <c r="O637" s="125">
        <v>5358</v>
      </c>
      <c r="P637" s="125">
        <v>17799</v>
      </c>
      <c r="Q637" s="125">
        <v>3455.3742000000002</v>
      </c>
      <c r="R637" s="125">
        <v>136755</v>
      </c>
      <c r="S637" s="126">
        <v>55.414072229140722</v>
      </c>
    </row>
    <row r="638" spans="1:19" x14ac:dyDescent="0.25">
      <c r="A638" s="123">
        <v>9</v>
      </c>
      <c r="B638" s="125" t="s">
        <v>1657</v>
      </c>
      <c r="C638" s="127">
        <v>11619</v>
      </c>
      <c r="D638" s="125" t="s">
        <v>2043</v>
      </c>
      <c r="E638" s="125" t="s">
        <v>953</v>
      </c>
      <c r="F638" s="125" t="s">
        <v>958</v>
      </c>
      <c r="G638" s="125">
        <v>37</v>
      </c>
      <c r="H638" s="125">
        <v>0</v>
      </c>
      <c r="I638" s="125">
        <v>0</v>
      </c>
      <c r="J638" s="125">
        <v>0</v>
      </c>
      <c r="K638" s="125">
        <v>0</v>
      </c>
      <c r="L638" s="125">
        <v>0</v>
      </c>
      <c r="M638" s="125">
        <v>0</v>
      </c>
      <c r="N638" s="125">
        <v>0.64459999999999995</v>
      </c>
      <c r="O638" s="125">
        <v>3135</v>
      </c>
      <c r="P638" s="125">
        <v>7813</v>
      </c>
      <c r="Q638" s="125">
        <v>2020.69</v>
      </c>
      <c r="R638" s="125">
        <v>87565</v>
      </c>
      <c r="S638" s="126">
        <v>57.852647167715659</v>
      </c>
    </row>
    <row r="639" spans="1:19" x14ac:dyDescent="0.25">
      <c r="A639" s="123">
        <v>9</v>
      </c>
      <c r="B639" s="125" t="s">
        <v>1657</v>
      </c>
      <c r="C639" s="127">
        <v>10912</v>
      </c>
      <c r="D639" s="125" t="s">
        <v>2630</v>
      </c>
      <c r="E639" s="125" t="s">
        <v>953</v>
      </c>
      <c r="F639" s="125" t="s">
        <v>958</v>
      </c>
      <c r="G639" s="125">
        <v>32</v>
      </c>
      <c r="H639" s="125">
        <v>0</v>
      </c>
      <c r="I639" s="125">
        <v>0</v>
      </c>
      <c r="J639" s="125">
        <v>0</v>
      </c>
      <c r="K639" s="125">
        <v>0</v>
      </c>
      <c r="L639" s="125">
        <v>0</v>
      </c>
      <c r="M639" s="125">
        <v>1</v>
      </c>
      <c r="N639" s="125">
        <v>0.61050000000000004</v>
      </c>
      <c r="O639" s="125">
        <v>2953</v>
      </c>
      <c r="P639" s="125">
        <v>7451</v>
      </c>
      <c r="Q639" s="125">
        <v>1802.8</v>
      </c>
      <c r="R639" s="125">
        <v>94315</v>
      </c>
      <c r="S639" s="126">
        <v>63.792808219178085</v>
      </c>
    </row>
    <row r="640" spans="1:19" x14ac:dyDescent="0.25">
      <c r="A640" s="123">
        <v>9</v>
      </c>
      <c r="B640" s="125" t="s">
        <v>1657</v>
      </c>
      <c r="C640" s="127">
        <v>10907</v>
      </c>
      <c r="D640" s="125" t="s">
        <v>2625</v>
      </c>
      <c r="E640" s="125" t="s">
        <v>953</v>
      </c>
      <c r="F640" s="125" t="s">
        <v>958</v>
      </c>
      <c r="G640" s="125">
        <v>47</v>
      </c>
      <c r="H640" s="125">
        <v>0</v>
      </c>
      <c r="I640" s="125">
        <v>0</v>
      </c>
      <c r="J640" s="125">
        <v>0</v>
      </c>
      <c r="K640" s="125">
        <v>0</v>
      </c>
      <c r="L640" s="125">
        <v>0</v>
      </c>
      <c r="M640" s="125">
        <v>1</v>
      </c>
      <c r="N640" s="125">
        <v>0.59670000000000001</v>
      </c>
      <c r="O640" s="125">
        <v>2828</v>
      </c>
      <c r="P640" s="125">
        <v>8129</v>
      </c>
      <c r="Q640" s="125">
        <v>1687.4675999999999</v>
      </c>
      <c r="R640" s="125">
        <v>77686</v>
      </c>
      <c r="S640" s="126">
        <v>47.385601865345379</v>
      </c>
    </row>
    <row r="641" spans="1:19" x14ac:dyDescent="0.25">
      <c r="A641" s="123">
        <v>9</v>
      </c>
      <c r="B641" s="125" t="s">
        <v>1657</v>
      </c>
      <c r="C641" s="127">
        <v>10914</v>
      </c>
      <c r="D641" s="125" t="s">
        <v>2632</v>
      </c>
      <c r="E641" s="125" t="s">
        <v>953</v>
      </c>
      <c r="F641" s="125" t="s">
        <v>958</v>
      </c>
      <c r="G641" s="125">
        <v>34</v>
      </c>
      <c r="H641" s="125">
        <v>0</v>
      </c>
      <c r="I641" s="125">
        <v>0</v>
      </c>
      <c r="J641" s="125">
        <v>0</v>
      </c>
      <c r="K641" s="125">
        <v>0</v>
      </c>
      <c r="L641" s="125">
        <v>0</v>
      </c>
      <c r="M641" s="125">
        <v>1</v>
      </c>
      <c r="N641" s="125">
        <v>0.56769999999999998</v>
      </c>
      <c r="O641" s="125">
        <v>2960</v>
      </c>
      <c r="P641" s="125">
        <v>8656</v>
      </c>
      <c r="Q641" s="125">
        <v>1680.3920000000001</v>
      </c>
      <c r="R641" s="125">
        <v>68168</v>
      </c>
      <c r="S641" s="126">
        <v>69.750201450443186</v>
      </c>
    </row>
    <row r="642" spans="1:19" x14ac:dyDescent="0.25">
      <c r="A642" s="123">
        <v>9</v>
      </c>
      <c r="B642" s="125" t="s">
        <v>1657</v>
      </c>
      <c r="C642" s="127">
        <v>10911</v>
      </c>
      <c r="D642" s="125" t="s">
        <v>2629</v>
      </c>
      <c r="E642" s="125" t="s">
        <v>953</v>
      </c>
      <c r="F642" s="125" t="s">
        <v>958</v>
      </c>
      <c r="G642" s="125">
        <v>36</v>
      </c>
      <c r="H642" s="125">
        <v>0</v>
      </c>
      <c r="I642" s="125">
        <v>0</v>
      </c>
      <c r="J642" s="125">
        <v>0</v>
      </c>
      <c r="K642" s="125">
        <v>0</v>
      </c>
      <c r="L642" s="125">
        <v>0</v>
      </c>
      <c r="M642" s="125">
        <v>0</v>
      </c>
      <c r="N642" s="125">
        <v>0.61</v>
      </c>
      <c r="O642" s="125">
        <v>2268</v>
      </c>
      <c r="P642" s="125">
        <v>6199</v>
      </c>
      <c r="Q642" s="125">
        <v>1385.26</v>
      </c>
      <c r="R642" s="125">
        <v>57330</v>
      </c>
      <c r="S642" s="126">
        <v>47.176560121765604</v>
      </c>
    </row>
    <row r="643" spans="1:19" x14ac:dyDescent="0.25">
      <c r="A643" s="123">
        <v>9</v>
      </c>
      <c r="B643" s="125" t="s">
        <v>1657</v>
      </c>
      <c r="C643" s="127">
        <v>10901</v>
      </c>
      <c r="D643" s="125" t="s">
        <v>2620</v>
      </c>
      <c r="E643" s="125" t="s">
        <v>953</v>
      </c>
      <c r="F643" s="125" t="s">
        <v>958</v>
      </c>
      <c r="G643" s="125">
        <v>60</v>
      </c>
      <c r="H643" s="125">
        <v>0</v>
      </c>
      <c r="I643" s="125">
        <v>0</v>
      </c>
      <c r="J643" s="125">
        <v>0</v>
      </c>
      <c r="K643" s="125">
        <v>0</v>
      </c>
      <c r="L643" s="125">
        <v>0</v>
      </c>
      <c r="M643" s="125">
        <v>1</v>
      </c>
      <c r="N643" s="125">
        <v>0.60660000000000003</v>
      </c>
      <c r="O643" s="125">
        <v>5075</v>
      </c>
      <c r="P643" s="125">
        <v>15545</v>
      </c>
      <c r="Q643" s="125">
        <v>3078.5</v>
      </c>
      <c r="R643" s="125">
        <v>137394</v>
      </c>
      <c r="S643" s="126">
        <v>70.981735159817347</v>
      </c>
    </row>
    <row r="644" spans="1:19" x14ac:dyDescent="0.25">
      <c r="A644" s="123">
        <v>9</v>
      </c>
      <c r="B644" s="125" t="s">
        <v>1657</v>
      </c>
      <c r="C644" s="127">
        <v>10913</v>
      </c>
      <c r="D644" s="125" t="s">
        <v>2631</v>
      </c>
      <c r="E644" s="125" t="s">
        <v>953</v>
      </c>
      <c r="F644" s="125" t="s">
        <v>958</v>
      </c>
      <c r="G644" s="125">
        <v>58</v>
      </c>
      <c r="H644" s="125">
        <v>0</v>
      </c>
      <c r="I644" s="125">
        <v>0</v>
      </c>
      <c r="J644" s="125">
        <v>0</v>
      </c>
      <c r="K644" s="125">
        <v>0</v>
      </c>
      <c r="L644" s="125">
        <v>0</v>
      </c>
      <c r="M644" s="125">
        <v>1</v>
      </c>
      <c r="N644" s="125">
        <v>0.63619999999999999</v>
      </c>
      <c r="O644" s="125">
        <v>3277</v>
      </c>
      <c r="P644" s="125">
        <v>9558</v>
      </c>
      <c r="Q644" s="125">
        <v>2084.8274000000001</v>
      </c>
      <c r="R644" s="125">
        <v>75418</v>
      </c>
      <c r="S644" s="126">
        <v>45.148795465281061</v>
      </c>
    </row>
    <row r="645" spans="1:19" x14ac:dyDescent="0.25">
      <c r="A645" s="123">
        <v>9</v>
      </c>
      <c r="B645" s="125" t="s">
        <v>1657</v>
      </c>
      <c r="C645" s="127">
        <v>10906</v>
      </c>
      <c r="D645" s="125" t="s">
        <v>2624</v>
      </c>
      <c r="E645" s="125" t="s">
        <v>953</v>
      </c>
      <c r="F645" s="125" t="s">
        <v>958</v>
      </c>
      <c r="G645" s="125">
        <v>44</v>
      </c>
      <c r="H645" s="125">
        <v>0</v>
      </c>
      <c r="I645" s="125">
        <v>0</v>
      </c>
      <c r="J645" s="125">
        <v>0</v>
      </c>
      <c r="K645" s="125">
        <v>0</v>
      </c>
      <c r="L645" s="125">
        <v>0</v>
      </c>
      <c r="M645" s="125">
        <v>1</v>
      </c>
      <c r="N645" s="125">
        <v>0.54</v>
      </c>
      <c r="O645" s="125">
        <v>3668</v>
      </c>
      <c r="P645" s="125">
        <v>9499</v>
      </c>
      <c r="Q645" s="125">
        <v>1980.72</v>
      </c>
      <c r="R645" s="125">
        <v>140605</v>
      </c>
      <c r="S645" s="126">
        <v>59.146948941469489</v>
      </c>
    </row>
    <row r="646" spans="1:19" x14ac:dyDescent="0.25">
      <c r="A646" s="123">
        <v>9</v>
      </c>
      <c r="B646" s="125" t="s">
        <v>1657</v>
      </c>
      <c r="C646" s="127">
        <v>10909</v>
      </c>
      <c r="D646" s="125" t="s">
        <v>2627</v>
      </c>
      <c r="E646" s="125" t="s">
        <v>953</v>
      </c>
      <c r="F646" s="125" t="s">
        <v>958</v>
      </c>
      <c r="G646" s="125">
        <v>35</v>
      </c>
      <c r="H646" s="125">
        <v>0</v>
      </c>
      <c r="I646" s="125">
        <v>0</v>
      </c>
      <c r="J646" s="125">
        <v>0</v>
      </c>
      <c r="K646" s="125">
        <v>0</v>
      </c>
      <c r="L646" s="125">
        <v>0</v>
      </c>
      <c r="M646" s="125">
        <v>1</v>
      </c>
      <c r="N646" s="125">
        <v>0.59</v>
      </c>
      <c r="O646" s="125">
        <v>3564</v>
      </c>
      <c r="P646" s="125">
        <v>12630</v>
      </c>
      <c r="Q646" s="125">
        <v>2112.02</v>
      </c>
      <c r="R646" s="125">
        <v>86005</v>
      </c>
      <c r="S646" s="126">
        <v>98.864970645792567</v>
      </c>
    </row>
    <row r="647" spans="1:19" x14ac:dyDescent="0.25">
      <c r="A647" s="123">
        <v>9</v>
      </c>
      <c r="B647" s="125" t="s">
        <v>1657</v>
      </c>
      <c r="C647" s="127">
        <v>10898</v>
      </c>
      <c r="D647" s="125" t="s">
        <v>2617</v>
      </c>
      <c r="E647" s="125" t="s">
        <v>953</v>
      </c>
      <c r="F647" s="125" t="s">
        <v>958</v>
      </c>
      <c r="G647" s="125">
        <v>70</v>
      </c>
      <c r="H647" s="125">
        <v>0</v>
      </c>
      <c r="I647" s="125">
        <v>0</v>
      </c>
      <c r="J647" s="125">
        <v>0</v>
      </c>
      <c r="K647" s="125">
        <v>0</v>
      </c>
      <c r="L647" s="125">
        <v>0</v>
      </c>
      <c r="M647" s="125">
        <v>1</v>
      </c>
      <c r="N647" s="125">
        <v>0.56499999999999995</v>
      </c>
      <c r="O647" s="125">
        <v>6197</v>
      </c>
      <c r="P647" s="125">
        <v>15260</v>
      </c>
      <c r="Q647" s="125">
        <v>3501.3049999999998</v>
      </c>
      <c r="R647" s="125">
        <v>142932</v>
      </c>
      <c r="S647" s="126">
        <v>59.726027397260275</v>
      </c>
    </row>
    <row r="648" spans="1:19" x14ac:dyDescent="0.25">
      <c r="A648" s="123">
        <v>9</v>
      </c>
      <c r="B648" s="125" t="s">
        <v>1657</v>
      </c>
      <c r="C648" s="127">
        <v>10908</v>
      </c>
      <c r="D648" s="125" t="s">
        <v>2626</v>
      </c>
      <c r="E648" s="125" t="s">
        <v>953</v>
      </c>
      <c r="F648" s="125" t="s">
        <v>958</v>
      </c>
      <c r="G648" s="125">
        <v>40</v>
      </c>
      <c r="H648" s="125">
        <v>0</v>
      </c>
      <c r="I648" s="125">
        <v>0</v>
      </c>
      <c r="J648" s="125">
        <v>0</v>
      </c>
      <c r="K648" s="125">
        <v>0</v>
      </c>
      <c r="L648" s="125">
        <v>0</v>
      </c>
      <c r="M648" s="125">
        <v>1</v>
      </c>
      <c r="N648" s="125">
        <v>0.55610000000000004</v>
      </c>
      <c r="O648" s="125">
        <v>5188</v>
      </c>
      <c r="P648" s="125">
        <v>14253</v>
      </c>
      <c r="Q648" s="125">
        <v>2885.0468000000001</v>
      </c>
      <c r="R648" s="125">
        <v>125405</v>
      </c>
      <c r="S648" s="126">
        <v>97.623287671232873</v>
      </c>
    </row>
    <row r="649" spans="1:19" x14ac:dyDescent="0.25">
      <c r="A649" s="123">
        <v>9</v>
      </c>
      <c r="B649" s="125" t="s">
        <v>1657</v>
      </c>
      <c r="C649" s="127">
        <v>10910</v>
      </c>
      <c r="D649" s="125" t="s">
        <v>2628</v>
      </c>
      <c r="E649" s="125" t="s">
        <v>953</v>
      </c>
      <c r="F649" s="125" t="s">
        <v>958</v>
      </c>
      <c r="G649" s="125">
        <v>43</v>
      </c>
      <c r="H649" s="125">
        <v>0</v>
      </c>
      <c r="I649" s="125">
        <v>0</v>
      </c>
      <c r="J649" s="125">
        <v>0</v>
      </c>
      <c r="K649" s="125">
        <v>0</v>
      </c>
      <c r="L649" s="125">
        <v>0</v>
      </c>
      <c r="M649" s="125">
        <v>1</v>
      </c>
      <c r="N649" s="125">
        <v>0.65649999999999997</v>
      </c>
      <c r="O649" s="125">
        <v>2837</v>
      </c>
      <c r="P649" s="125">
        <v>9568</v>
      </c>
      <c r="Q649" s="125">
        <v>1862.4905000000001</v>
      </c>
      <c r="R649" s="125">
        <v>78613</v>
      </c>
      <c r="S649" s="126">
        <v>60.962089837527877</v>
      </c>
    </row>
    <row r="650" spans="1:19" x14ac:dyDescent="0.25">
      <c r="A650" s="123">
        <v>9</v>
      </c>
      <c r="B650" s="125" t="s">
        <v>1657</v>
      </c>
      <c r="C650" s="127">
        <v>23578</v>
      </c>
      <c r="D650" s="125" t="s">
        <v>2633</v>
      </c>
      <c r="E650" s="125" t="s">
        <v>953</v>
      </c>
      <c r="F650" s="125" t="s">
        <v>980</v>
      </c>
      <c r="G650" s="125">
        <v>31</v>
      </c>
      <c r="H650" s="125">
        <v>0</v>
      </c>
      <c r="I650" s="125">
        <v>0</v>
      </c>
      <c r="J650" s="125">
        <v>0</v>
      </c>
      <c r="K650" s="125">
        <v>0</v>
      </c>
      <c r="L650" s="125">
        <v>0</v>
      </c>
      <c r="M650" s="125">
        <v>0</v>
      </c>
      <c r="N650" s="125">
        <v>0.54620000000000002</v>
      </c>
      <c r="O650" s="125">
        <v>3167</v>
      </c>
      <c r="P650" s="125">
        <v>8443</v>
      </c>
      <c r="Q650" s="125">
        <v>1729.8154</v>
      </c>
      <c r="R650" s="125">
        <v>69616</v>
      </c>
      <c r="S650" s="126">
        <v>74.617764030048605</v>
      </c>
    </row>
    <row r="651" spans="1:19" x14ac:dyDescent="0.25">
      <c r="A651" s="123">
        <v>9</v>
      </c>
      <c r="B651" s="125" t="s">
        <v>1657</v>
      </c>
      <c r="C651" s="127">
        <v>28020</v>
      </c>
      <c r="D651" s="125" t="s">
        <v>2634</v>
      </c>
      <c r="E651" s="125" t="s">
        <v>953</v>
      </c>
      <c r="F651" s="125" t="s">
        <v>980</v>
      </c>
      <c r="G651" s="125">
        <v>22</v>
      </c>
      <c r="H651" s="125">
        <v>0</v>
      </c>
      <c r="I651" s="125">
        <v>0</v>
      </c>
      <c r="J651" s="125">
        <v>0</v>
      </c>
      <c r="K651" s="125">
        <v>0</v>
      </c>
      <c r="L651" s="125">
        <v>0</v>
      </c>
      <c r="M651" s="125">
        <v>1</v>
      </c>
      <c r="N651" s="125">
        <v>0.56830000000000003</v>
      </c>
      <c r="O651" s="125">
        <v>4434</v>
      </c>
      <c r="P651" s="125">
        <v>11912</v>
      </c>
      <c r="Q651" s="125">
        <v>2519.8422</v>
      </c>
      <c r="R651" s="125">
        <v>74064</v>
      </c>
      <c r="S651" s="126">
        <v>148.34371108343711</v>
      </c>
    </row>
    <row r="652" spans="1:19" x14ac:dyDescent="0.25">
      <c r="A652" s="123">
        <v>9</v>
      </c>
      <c r="B652" s="125" t="s">
        <v>1681</v>
      </c>
      <c r="C652" s="127">
        <v>10668</v>
      </c>
      <c r="D652" s="125" t="s">
        <v>2635</v>
      </c>
      <c r="E652" s="125" t="s">
        <v>949</v>
      </c>
      <c r="F652" s="125" t="s">
        <v>950</v>
      </c>
      <c r="G652" s="125">
        <v>914</v>
      </c>
      <c r="H652" s="125">
        <v>24</v>
      </c>
      <c r="I652" s="125">
        <v>14</v>
      </c>
      <c r="J652" s="125">
        <v>8</v>
      </c>
      <c r="K652" s="125">
        <v>16</v>
      </c>
      <c r="L652" s="125">
        <v>62</v>
      </c>
      <c r="M652" s="125">
        <v>20</v>
      </c>
      <c r="N652" s="125">
        <v>1.5278</v>
      </c>
      <c r="O652" s="125">
        <v>62869</v>
      </c>
      <c r="P652" s="125">
        <v>326585</v>
      </c>
      <c r="Q652" s="125">
        <v>96051.23</v>
      </c>
      <c r="R652" s="125">
        <v>747161</v>
      </c>
      <c r="S652" s="126">
        <v>97.894247774347292</v>
      </c>
    </row>
    <row r="653" spans="1:19" x14ac:dyDescent="0.25">
      <c r="A653" s="123">
        <v>9</v>
      </c>
      <c r="B653" s="125" t="s">
        <v>1681</v>
      </c>
      <c r="C653" s="127">
        <v>10918</v>
      </c>
      <c r="D653" s="125" t="s">
        <v>2639</v>
      </c>
      <c r="E653" s="125" t="s">
        <v>986</v>
      </c>
      <c r="F653" s="125" t="s">
        <v>987</v>
      </c>
      <c r="G653" s="125">
        <v>183</v>
      </c>
      <c r="H653" s="125">
        <v>8</v>
      </c>
      <c r="I653" s="125">
        <v>0</v>
      </c>
      <c r="J653" s="125">
        <v>0</v>
      </c>
      <c r="K653" s="125">
        <v>0</v>
      </c>
      <c r="L653" s="125">
        <v>8</v>
      </c>
      <c r="M653" s="125">
        <v>4</v>
      </c>
      <c r="N653" s="125">
        <v>0.79800000000000004</v>
      </c>
      <c r="O653" s="125">
        <v>18297</v>
      </c>
      <c r="P653" s="125">
        <v>63302</v>
      </c>
      <c r="Q653" s="125">
        <v>14601.005999999999</v>
      </c>
      <c r="R653" s="125">
        <v>306553</v>
      </c>
      <c r="S653" s="126">
        <v>94.770566659181071</v>
      </c>
    </row>
    <row r="654" spans="1:19" x14ac:dyDescent="0.25">
      <c r="A654" s="123">
        <v>9</v>
      </c>
      <c r="B654" s="125" t="s">
        <v>1681</v>
      </c>
      <c r="C654" s="127">
        <v>10920</v>
      </c>
      <c r="D654" s="125" t="s">
        <v>2641</v>
      </c>
      <c r="E654" s="125" t="s">
        <v>953</v>
      </c>
      <c r="F654" s="125" t="s">
        <v>961</v>
      </c>
      <c r="G654" s="125">
        <v>125</v>
      </c>
      <c r="H654" s="125">
        <v>8</v>
      </c>
      <c r="I654" s="125">
        <v>0</v>
      </c>
      <c r="J654" s="125">
        <v>0</v>
      </c>
      <c r="K654" s="125">
        <v>0</v>
      </c>
      <c r="L654" s="125">
        <v>8</v>
      </c>
      <c r="M654" s="125">
        <v>4</v>
      </c>
      <c r="N654" s="125">
        <v>0.66849999999999998</v>
      </c>
      <c r="O654" s="125">
        <v>12125</v>
      </c>
      <c r="P654" s="125">
        <v>38756</v>
      </c>
      <c r="Q654" s="125">
        <v>8105.88</v>
      </c>
      <c r="R654" s="125">
        <v>215796</v>
      </c>
      <c r="S654" s="126">
        <v>84.944657534246574</v>
      </c>
    </row>
    <row r="655" spans="1:19" x14ac:dyDescent="0.25">
      <c r="A655" s="123">
        <v>9</v>
      </c>
      <c r="B655" s="125" t="s">
        <v>1681</v>
      </c>
      <c r="C655" s="127">
        <v>10922</v>
      </c>
      <c r="D655" s="125" t="s">
        <v>2643</v>
      </c>
      <c r="E655" s="125" t="s">
        <v>953</v>
      </c>
      <c r="F655" s="125" t="s">
        <v>961</v>
      </c>
      <c r="G655" s="125">
        <v>150</v>
      </c>
      <c r="H655" s="125">
        <v>0</v>
      </c>
      <c r="I655" s="125">
        <v>0</v>
      </c>
      <c r="J655" s="125">
        <v>0</v>
      </c>
      <c r="K655" s="125">
        <v>0</v>
      </c>
      <c r="L655" s="125">
        <v>0</v>
      </c>
      <c r="M655" s="125">
        <v>3</v>
      </c>
      <c r="N655" s="125">
        <v>0.5968</v>
      </c>
      <c r="O655" s="125">
        <v>24867</v>
      </c>
      <c r="P655" s="125">
        <v>73655</v>
      </c>
      <c r="Q655" s="125">
        <v>14840.8</v>
      </c>
      <c r="R655" s="125">
        <v>256897</v>
      </c>
      <c r="S655" s="126">
        <v>134.5296803652968</v>
      </c>
    </row>
    <row r="656" spans="1:19" x14ac:dyDescent="0.25">
      <c r="A656" s="123">
        <v>9</v>
      </c>
      <c r="B656" s="125" t="s">
        <v>1681</v>
      </c>
      <c r="C656" s="127">
        <v>10923</v>
      </c>
      <c r="D656" s="125" t="s">
        <v>2644</v>
      </c>
      <c r="E656" s="125" t="s">
        <v>953</v>
      </c>
      <c r="F656" s="125" t="s">
        <v>961</v>
      </c>
      <c r="G656" s="125">
        <v>176</v>
      </c>
      <c r="H656" s="125">
        <v>8</v>
      </c>
      <c r="I656" s="125">
        <v>0</v>
      </c>
      <c r="J656" s="125">
        <v>0</v>
      </c>
      <c r="K656" s="125">
        <v>0</v>
      </c>
      <c r="L656" s="125">
        <v>8</v>
      </c>
      <c r="M656" s="125">
        <v>2</v>
      </c>
      <c r="N656" s="125">
        <v>0.5413</v>
      </c>
      <c r="O656" s="125">
        <v>20980</v>
      </c>
      <c r="P656" s="125">
        <v>54077</v>
      </c>
      <c r="Q656" s="125">
        <v>11356.474</v>
      </c>
      <c r="R656" s="125">
        <v>234048</v>
      </c>
      <c r="S656" s="126">
        <v>84.179638854296385</v>
      </c>
    </row>
    <row r="657" spans="1:19" x14ac:dyDescent="0.25">
      <c r="A657" s="123">
        <v>9</v>
      </c>
      <c r="B657" s="125" t="s">
        <v>1681</v>
      </c>
      <c r="C657" s="127">
        <v>10916</v>
      </c>
      <c r="D657" s="125" t="s">
        <v>2637</v>
      </c>
      <c r="E657" s="125" t="s">
        <v>953</v>
      </c>
      <c r="F657" s="125" t="s">
        <v>954</v>
      </c>
      <c r="G657" s="125">
        <v>140</v>
      </c>
      <c r="H657" s="125">
        <v>0</v>
      </c>
      <c r="I657" s="125">
        <v>0</v>
      </c>
      <c r="J657" s="125">
        <v>0</v>
      </c>
      <c r="K657" s="125">
        <v>0</v>
      </c>
      <c r="L657" s="125">
        <v>0</v>
      </c>
      <c r="M657" s="125">
        <v>2</v>
      </c>
      <c r="N657" s="125">
        <v>0.60150000000000003</v>
      </c>
      <c r="O657" s="125">
        <v>24710</v>
      </c>
      <c r="P657" s="125">
        <v>73235</v>
      </c>
      <c r="Q657" s="125">
        <v>14863.07</v>
      </c>
      <c r="R657" s="125">
        <v>257209</v>
      </c>
      <c r="S657" s="126">
        <v>143.3170254403131</v>
      </c>
    </row>
    <row r="658" spans="1:19" x14ac:dyDescent="0.25">
      <c r="A658" s="123">
        <v>9</v>
      </c>
      <c r="B658" s="125" t="s">
        <v>1681</v>
      </c>
      <c r="C658" s="127">
        <v>10919</v>
      </c>
      <c r="D658" s="125" t="s">
        <v>2640</v>
      </c>
      <c r="E658" s="125" t="s">
        <v>953</v>
      </c>
      <c r="F658" s="125" t="s">
        <v>958</v>
      </c>
      <c r="G658" s="125">
        <v>85</v>
      </c>
      <c r="H658" s="125">
        <v>0</v>
      </c>
      <c r="I658" s="125">
        <v>0</v>
      </c>
      <c r="J658" s="125">
        <v>0</v>
      </c>
      <c r="K658" s="125">
        <v>0</v>
      </c>
      <c r="L658" s="125">
        <v>0</v>
      </c>
      <c r="M658" s="125">
        <v>1</v>
      </c>
      <c r="N658" s="125">
        <v>0.55489999999999995</v>
      </c>
      <c r="O658" s="125">
        <v>6355</v>
      </c>
      <c r="P658" s="125">
        <v>21135</v>
      </c>
      <c r="Q658" s="125">
        <v>3526.3895000000002</v>
      </c>
      <c r="R658" s="125">
        <v>120160</v>
      </c>
      <c r="S658" s="126">
        <v>68.122481869460117</v>
      </c>
    </row>
    <row r="659" spans="1:19" x14ac:dyDescent="0.25">
      <c r="A659" s="123">
        <v>9</v>
      </c>
      <c r="B659" s="125" t="s">
        <v>1681</v>
      </c>
      <c r="C659" s="127">
        <v>10917</v>
      </c>
      <c r="D659" s="125" t="s">
        <v>2638</v>
      </c>
      <c r="E659" s="125" t="s">
        <v>953</v>
      </c>
      <c r="F659" s="125" t="s">
        <v>958</v>
      </c>
      <c r="G659" s="125">
        <v>50</v>
      </c>
      <c r="H659" s="125">
        <v>0</v>
      </c>
      <c r="I659" s="125">
        <v>0</v>
      </c>
      <c r="J659" s="125">
        <v>0</v>
      </c>
      <c r="K659" s="125">
        <v>0</v>
      </c>
      <c r="L659" s="125">
        <v>0</v>
      </c>
      <c r="M659" s="125">
        <v>1</v>
      </c>
      <c r="N659" s="125">
        <v>0.54159999999999997</v>
      </c>
      <c r="O659" s="125">
        <v>3875</v>
      </c>
      <c r="P659" s="125">
        <v>10695</v>
      </c>
      <c r="Q659" s="125">
        <v>2098.6999999999998</v>
      </c>
      <c r="R659" s="125">
        <v>112447</v>
      </c>
      <c r="S659" s="126">
        <v>58.602739726027394</v>
      </c>
    </row>
    <row r="660" spans="1:19" x14ac:dyDescent="0.25">
      <c r="A660" s="123">
        <v>9</v>
      </c>
      <c r="B660" s="125" t="s">
        <v>1681</v>
      </c>
      <c r="C660" s="127">
        <v>10915</v>
      </c>
      <c r="D660" s="125" t="s">
        <v>2636</v>
      </c>
      <c r="E660" s="125" t="s">
        <v>953</v>
      </c>
      <c r="F660" s="125" t="s">
        <v>958</v>
      </c>
      <c r="G660" s="125">
        <v>66</v>
      </c>
      <c r="H660" s="125">
        <v>0</v>
      </c>
      <c r="I660" s="125">
        <v>0</v>
      </c>
      <c r="J660" s="125">
        <v>0</v>
      </c>
      <c r="K660" s="125">
        <v>0</v>
      </c>
      <c r="L660" s="125">
        <v>0</v>
      </c>
      <c r="M660" s="125">
        <v>1</v>
      </c>
      <c r="N660" s="125">
        <v>0.56730000000000003</v>
      </c>
      <c r="O660" s="125">
        <v>4524</v>
      </c>
      <c r="P660" s="125">
        <v>11998</v>
      </c>
      <c r="Q660" s="125">
        <v>2566.4652000000001</v>
      </c>
      <c r="R660" s="125">
        <v>124387</v>
      </c>
      <c r="S660" s="126">
        <v>49.804898298048982</v>
      </c>
    </row>
    <row r="661" spans="1:19" x14ac:dyDescent="0.25">
      <c r="A661" s="123">
        <v>9</v>
      </c>
      <c r="B661" s="125" t="s">
        <v>1681</v>
      </c>
      <c r="C661" s="127">
        <v>10926</v>
      </c>
      <c r="D661" s="125" t="s">
        <v>2647</v>
      </c>
      <c r="E661" s="125" t="s">
        <v>953</v>
      </c>
      <c r="F661" s="125" t="s">
        <v>958</v>
      </c>
      <c r="G661" s="125">
        <v>43</v>
      </c>
      <c r="H661" s="125">
        <v>0</v>
      </c>
      <c r="I661" s="125">
        <v>0</v>
      </c>
      <c r="J661" s="125">
        <v>0</v>
      </c>
      <c r="K661" s="125">
        <v>0</v>
      </c>
      <c r="L661" s="125">
        <v>0</v>
      </c>
      <c r="M661" s="125">
        <v>1</v>
      </c>
      <c r="N661" s="125">
        <v>0.56120000000000003</v>
      </c>
      <c r="O661" s="125">
        <v>3317</v>
      </c>
      <c r="P661" s="125">
        <v>10504</v>
      </c>
      <c r="Q661" s="125">
        <v>1861.5003999999999</v>
      </c>
      <c r="R661" s="125">
        <v>99357</v>
      </c>
      <c r="S661" s="126">
        <v>66.925772539025161</v>
      </c>
    </row>
    <row r="662" spans="1:19" ht="63" x14ac:dyDescent="0.25">
      <c r="A662" s="123">
        <v>9</v>
      </c>
      <c r="B662" s="125" t="s">
        <v>1681</v>
      </c>
      <c r="C662" s="127">
        <v>22302</v>
      </c>
      <c r="D662" s="125" t="s">
        <v>2648</v>
      </c>
      <c r="E662" s="125" t="s">
        <v>953</v>
      </c>
      <c r="F662" s="125" t="s">
        <v>958</v>
      </c>
      <c r="G662" s="125">
        <v>38</v>
      </c>
      <c r="H662" s="125">
        <v>0</v>
      </c>
      <c r="I662" s="125">
        <v>0</v>
      </c>
      <c r="J662" s="125">
        <v>0</v>
      </c>
      <c r="K662" s="125">
        <v>0</v>
      </c>
      <c r="L662" s="125">
        <v>0</v>
      </c>
      <c r="M662" s="125">
        <v>1</v>
      </c>
      <c r="N662" s="125">
        <v>0.56230000000000002</v>
      </c>
      <c r="O662" s="125">
        <v>2768</v>
      </c>
      <c r="P662" s="125">
        <v>12409</v>
      </c>
      <c r="Q662" s="125">
        <v>1556.53</v>
      </c>
      <c r="R662" s="125">
        <v>84168</v>
      </c>
      <c r="S662" s="126">
        <v>89.466474405191065</v>
      </c>
    </row>
    <row r="663" spans="1:19" x14ac:dyDescent="0.25">
      <c r="A663" s="123">
        <v>9</v>
      </c>
      <c r="B663" s="125" t="s">
        <v>1681</v>
      </c>
      <c r="C663" s="127">
        <v>10924</v>
      </c>
      <c r="D663" s="125" t="s">
        <v>2645</v>
      </c>
      <c r="E663" s="125" t="s">
        <v>953</v>
      </c>
      <c r="F663" s="125" t="s">
        <v>958</v>
      </c>
      <c r="G663" s="125">
        <v>115</v>
      </c>
      <c r="H663" s="125">
        <v>0</v>
      </c>
      <c r="I663" s="125">
        <v>0</v>
      </c>
      <c r="J663" s="125">
        <v>0</v>
      </c>
      <c r="K663" s="125">
        <v>0</v>
      </c>
      <c r="L663" s="125">
        <v>0</v>
      </c>
      <c r="M663" s="125">
        <v>2</v>
      </c>
      <c r="N663" s="125">
        <v>0.56420000000000003</v>
      </c>
      <c r="O663" s="125">
        <v>13248</v>
      </c>
      <c r="P663" s="125">
        <v>40883</v>
      </c>
      <c r="Q663" s="125">
        <v>7474.52</v>
      </c>
      <c r="R663" s="125">
        <v>121437</v>
      </c>
      <c r="S663" s="126">
        <v>97.398451459201908</v>
      </c>
    </row>
    <row r="664" spans="1:19" x14ac:dyDescent="0.25">
      <c r="A664" s="123">
        <v>9</v>
      </c>
      <c r="B664" s="125" t="s">
        <v>1681</v>
      </c>
      <c r="C664" s="127">
        <v>27843</v>
      </c>
      <c r="D664" s="125" t="s">
        <v>2650</v>
      </c>
      <c r="E664" s="125" t="s">
        <v>953</v>
      </c>
      <c r="F664" s="125" t="s">
        <v>958</v>
      </c>
      <c r="G664" s="125">
        <v>30</v>
      </c>
      <c r="H664" s="125">
        <v>0</v>
      </c>
      <c r="I664" s="125">
        <v>0</v>
      </c>
      <c r="J664" s="125">
        <v>0</v>
      </c>
      <c r="K664" s="125">
        <v>0</v>
      </c>
      <c r="L664" s="125">
        <v>0</v>
      </c>
      <c r="M664" s="125">
        <v>0</v>
      </c>
      <c r="N664" s="125">
        <v>0.49919999999999998</v>
      </c>
      <c r="O664" s="125">
        <v>3206</v>
      </c>
      <c r="P664" s="125">
        <v>8053</v>
      </c>
      <c r="Q664" s="125">
        <v>1600.31</v>
      </c>
      <c r="R664" s="125">
        <v>58445</v>
      </c>
      <c r="S664" s="126">
        <v>73.543378995433784</v>
      </c>
    </row>
    <row r="665" spans="1:19" x14ac:dyDescent="0.25">
      <c r="A665" s="123">
        <v>9</v>
      </c>
      <c r="B665" s="125" t="s">
        <v>1681</v>
      </c>
      <c r="C665" s="127">
        <v>10921</v>
      </c>
      <c r="D665" s="125" t="s">
        <v>2642</v>
      </c>
      <c r="E665" s="125" t="s">
        <v>953</v>
      </c>
      <c r="F665" s="125" t="s">
        <v>958</v>
      </c>
      <c r="G665" s="125">
        <v>44</v>
      </c>
      <c r="H665" s="125">
        <v>0</v>
      </c>
      <c r="I665" s="125">
        <v>0</v>
      </c>
      <c r="J665" s="125">
        <v>0</v>
      </c>
      <c r="K665" s="125">
        <v>0</v>
      </c>
      <c r="L665" s="125">
        <v>0</v>
      </c>
      <c r="M665" s="125">
        <v>1</v>
      </c>
      <c r="N665" s="125">
        <v>0.59850000000000003</v>
      </c>
      <c r="O665" s="125">
        <v>3155</v>
      </c>
      <c r="P665" s="125">
        <v>9132</v>
      </c>
      <c r="Q665" s="125">
        <v>1888.2674999999999</v>
      </c>
      <c r="R665" s="125">
        <v>83614</v>
      </c>
      <c r="S665" s="126">
        <v>56.861768368617682</v>
      </c>
    </row>
    <row r="666" spans="1:19" x14ac:dyDescent="0.25">
      <c r="A666" s="123">
        <v>9</v>
      </c>
      <c r="B666" s="125" t="s">
        <v>1681</v>
      </c>
      <c r="C666" s="127">
        <v>10925</v>
      </c>
      <c r="D666" s="125" t="s">
        <v>2646</v>
      </c>
      <c r="E666" s="125" t="s">
        <v>953</v>
      </c>
      <c r="F666" s="125" t="s">
        <v>958</v>
      </c>
      <c r="G666" s="125">
        <v>48</v>
      </c>
      <c r="H666" s="125">
        <v>0</v>
      </c>
      <c r="I666" s="125">
        <v>0</v>
      </c>
      <c r="J666" s="125">
        <v>0</v>
      </c>
      <c r="K666" s="125">
        <v>0</v>
      </c>
      <c r="L666" s="125">
        <v>0</v>
      </c>
      <c r="M666" s="125">
        <v>1</v>
      </c>
      <c r="N666" s="125">
        <v>0.5081</v>
      </c>
      <c r="O666" s="125">
        <v>4495</v>
      </c>
      <c r="P666" s="125">
        <v>14146</v>
      </c>
      <c r="Q666" s="125">
        <v>2283.9095000000002</v>
      </c>
      <c r="R666" s="125">
        <v>104110</v>
      </c>
      <c r="S666" s="126">
        <v>80.742009132420094</v>
      </c>
    </row>
    <row r="667" spans="1:19" x14ac:dyDescent="0.25">
      <c r="A667" s="123">
        <v>9</v>
      </c>
      <c r="B667" s="125" t="s">
        <v>1681</v>
      </c>
      <c r="C667" s="127">
        <v>27842</v>
      </c>
      <c r="D667" s="125" t="s">
        <v>2649</v>
      </c>
      <c r="E667" s="125" t="s">
        <v>953</v>
      </c>
      <c r="F667" s="125" t="s">
        <v>980</v>
      </c>
      <c r="G667" s="125">
        <v>30</v>
      </c>
      <c r="H667" s="125">
        <v>0</v>
      </c>
      <c r="I667" s="125">
        <v>0</v>
      </c>
      <c r="J667" s="125">
        <v>0</v>
      </c>
      <c r="K667" s="125">
        <v>0</v>
      </c>
      <c r="L667" s="125">
        <v>0</v>
      </c>
      <c r="M667" s="125">
        <v>0</v>
      </c>
      <c r="N667" s="125">
        <v>0.51039999999999996</v>
      </c>
      <c r="O667" s="125">
        <v>2098</v>
      </c>
      <c r="P667" s="125">
        <v>5278</v>
      </c>
      <c r="Q667" s="125">
        <v>1070.8191999999999</v>
      </c>
      <c r="R667" s="125">
        <v>58087</v>
      </c>
      <c r="S667" s="126">
        <v>48.200913242009129</v>
      </c>
    </row>
    <row r="668" spans="1:19" x14ac:dyDescent="0.25">
      <c r="A668" s="123">
        <v>9</v>
      </c>
      <c r="B668" s="125" t="s">
        <v>1681</v>
      </c>
      <c r="C668" s="127">
        <v>27844</v>
      </c>
      <c r="D668" s="125" t="s">
        <v>2651</v>
      </c>
      <c r="E668" s="125" t="s">
        <v>953</v>
      </c>
      <c r="F668" s="125" t="s">
        <v>980</v>
      </c>
      <c r="G668" s="125">
        <v>25</v>
      </c>
      <c r="H668" s="125">
        <v>0</v>
      </c>
      <c r="I668" s="125">
        <v>0</v>
      </c>
      <c r="J668" s="125">
        <v>0</v>
      </c>
      <c r="K668" s="125">
        <v>0</v>
      </c>
      <c r="L668" s="125">
        <v>0</v>
      </c>
      <c r="M668" s="125">
        <v>0</v>
      </c>
      <c r="N668" s="125">
        <v>0.54510000000000003</v>
      </c>
      <c r="O668" s="125">
        <v>2423</v>
      </c>
      <c r="P668" s="125">
        <v>6303</v>
      </c>
      <c r="Q668" s="125">
        <v>1320.7773</v>
      </c>
      <c r="R668" s="125">
        <v>55744</v>
      </c>
      <c r="S668" s="126">
        <v>69.07397260273973</v>
      </c>
    </row>
    <row r="669" spans="1:19" x14ac:dyDescent="0.25">
      <c r="A669" s="123">
        <v>10</v>
      </c>
      <c r="B669" s="125" t="s">
        <v>1699</v>
      </c>
      <c r="C669" s="127">
        <v>10712</v>
      </c>
      <c r="D669" s="125" t="s">
        <v>2652</v>
      </c>
      <c r="E669" s="125" t="s">
        <v>986</v>
      </c>
      <c r="F669" s="125" t="s">
        <v>1013</v>
      </c>
      <c r="G669" s="125">
        <v>301</v>
      </c>
      <c r="H669" s="125">
        <v>8</v>
      </c>
      <c r="I669" s="125">
        <v>6</v>
      </c>
      <c r="J669" s="125">
        <v>8</v>
      </c>
      <c r="K669" s="125">
        <v>11</v>
      </c>
      <c r="L669" s="125">
        <v>33</v>
      </c>
      <c r="M669" s="125">
        <v>8</v>
      </c>
      <c r="N669" s="125">
        <v>1.2</v>
      </c>
      <c r="O669" s="125">
        <v>31537</v>
      </c>
      <c r="P669" s="125">
        <v>137478</v>
      </c>
      <c r="Q669" s="125">
        <v>37373.089999999997</v>
      </c>
      <c r="R669" s="125">
        <v>319208</v>
      </c>
      <c r="S669" s="126">
        <v>125.1335730214354</v>
      </c>
    </row>
    <row r="670" spans="1:19" x14ac:dyDescent="0.25">
      <c r="A670" s="123">
        <v>10</v>
      </c>
      <c r="B670" s="125" t="s">
        <v>1699</v>
      </c>
      <c r="C670" s="127">
        <v>11116</v>
      </c>
      <c r="D670" s="125" t="s">
        <v>2656</v>
      </c>
      <c r="E670" s="125" t="s">
        <v>953</v>
      </c>
      <c r="F670" s="125" t="s">
        <v>958</v>
      </c>
      <c r="G670" s="125">
        <v>30</v>
      </c>
      <c r="H670" s="125">
        <v>0</v>
      </c>
      <c r="I670" s="125">
        <v>0</v>
      </c>
      <c r="J670" s="125">
        <v>0</v>
      </c>
      <c r="K670" s="125">
        <v>2</v>
      </c>
      <c r="L670" s="125">
        <v>2</v>
      </c>
      <c r="M670" s="125">
        <v>1</v>
      </c>
      <c r="N670" s="125">
        <v>0.57999999999999996</v>
      </c>
      <c r="O670" s="125">
        <v>3358</v>
      </c>
      <c r="P670" s="125">
        <v>8541</v>
      </c>
      <c r="Q670" s="125">
        <v>1937.05</v>
      </c>
      <c r="R670" s="125">
        <v>93241</v>
      </c>
      <c r="S670" s="126">
        <v>78</v>
      </c>
    </row>
    <row r="671" spans="1:19" x14ac:dyDescent="0.25">
      <c r="A671" s="123">
        <v>10</v>
      </c>
      <c r="B671" s="125" t="s">
        <v>1699</v>
      </c>
      <c r="C671" s="127">
        <v>11115</v>
      </c>
      <c r="D671" s="125" t="s">
        <v>2655</v>
      </c>
      <c r="E671" s="125" t="s">
        <v>953</v>
      </c>
      <c r="F671" s="125" t="s">
        <v>958</v>
      </c>
      <c r="G671" s="125">
        <v>30</v>
      </c>
      <c r="H671" s="125">
        <v>0</v>
      </c>
      <c r="I671" s="125">
        <v>0</v>
      </c>
      <c r="J671" s="125">
        <v>0</v>
      </c>
      <c r="K671" s="125">
        <v>0</v>
      </c>
      <c r="L671" s="125">
        <v>0</v>
      </c>
      <c r="M671" s="125">
        <v>1</v>
      </c>
      <c r="N671" s="125">
        <v>0.63</v>
      </c>
      <c r="O671" s="125">
        <v>2323</v>
      </c>
      <c r="P671" s="125">
        <v>5656</v>
      </c>
      <c r="Q671" s="125">
        <v>1455</v>
      </c>
      <c r="R671" s="125">
        <v>61498</v>
      </c>
      <c r="S671" s="126">
        <v>51.652968036529678</v>
      </c>
    </row>
    <row r="672" spans="1:19" x14ac:dyDescent="0.25">
      <c r="A672" s="123">
        <v>10</v>
      </c>
      <c r="B672" s="125" t="s">
        <v>1699</v>
      </c>
      <c r="C672" s="127">
        <v>11114</v>
      </c>
      <c r="D672" s="125" t="s">
        <v>2654</v>
      </c>
      <c r="E672" s="125" t="s">
        <v>953</v>
      </c>
      <c r="F672" s="125" t="s">
        <v>958</v>
      </c>
      <c r="G672" s="125">
        <v>30</v>
      </c>
      <c r="H672" s="125">
        <v>0</v>
      </c>
      <c r="I672" s="125">
        <v>0</v>
      </c>
      <c r="J672" s="125">
        <v>0</v>
      </c>
      <c r="K672" s="125">
        <v>0</v>
      </c>
      <c r="L672" s="125">
        <v>0</v>
      </c>
      <c r="M672" s="125">
        <v>1</v>
      </c>
      <c r="N672" s="125">
        <v>0.56000000000000005</v>
      </c>
      <c r="O672" s="125">
        <v>2932</v>
      </c>
      <c r="P672" s="125">
        <v>7605</v>
      </c>
      <c r="Q672" s="125">
        <v>1648.99</v>
      </c>
      <c r="R672" s="125">
        <v>80332</v>
      </c>
      <c r="S672" s="126">
        <v>69.452054794520549</v>
      </c>
    </row>
    <row r="673" spans="1:19" x14ac:dyDescent="0.25">
      <c r="A673" s="123">
        <v>10</v>
      </c>
      <c r="B673" s="125" t="s">
        <v>1699</v>
      </c>
      <c r="C673" s="127">
        <v>11113</v>
      </c>
      <c r="D673" s="125" t="s">
        <v>2653</v>
      </c>
      <c r="E673" s="125" t="s">
        <v>953</v>
      </c>
      <c r="F673" s="125" t="s">
        <v>958</v>
      </c>
      <c r="G673" s="125">
        <v>30</v>
      </c>
      <c r="H673" s="125">
        <v>0</v>
      </c>
      <c r="I673" s="125">
        <v>0</v>
      </c>
      <c r="J673" s="125">
        <v>0</v>
      </c>
      <c r="K673" s="125">
        <v>0</v>
      </c>
      <c r="L673" s="125">
        <v>0</v>
      </c>
      <c r="M673" s="125">
        <v>1</v>
      </c>
      <c r="N673" s="125">
        <v>0.63</v>
      </c>
      <c r="O673" s="125">
        <v>2775</v>
      </c>
      <c r="P673" s="125">
        <v>8573</v>
      </c>
      <c r="Q673" s="125">
        <v>1752.57</v>
      </c>
      <c r="R673" s="125">
        <v>89288</v>
      </c>
      <c r="S673" s="126">
        <v>78.292237442922371</v>
      </c>
    </row>
    <row r="674" spans="1:19" x14ac:dyDescent="0.25">
      <c r="A674" s="123">
        <v>10</v>
      </c>
      <c r="B674" s="125" t="s">
        <v>1699</v>
      </c>
      <c r="C674" s="127">
        <v>11118</v>
      </c>
      <c r="D674" s="125" t="s">
        <v>2658</v>
      </c>
      <c r="E674" s="125" t="s">
        <v>953</v>
      </c>
      <c r="F674" s="125" t="s">
        <v>958</v>
      </c>
      <c r="G674" s="125">
        <v>30</v>
      </c>
      <c r="H674" s="125">
        <v>0</v>
      </c>
      <c r="I674" s="125">
        <v>0</v>
      </c>
      <c r="J674" s="125">
        <v>0</v>
      </c>
      <c r="K674" s="125">
        <v>0</v>
      </c>
      <c r="L674" s="125">
        <v>0</v>
      </c>
      <c r="M674" s="125">
        <v>1</v>
      </c>
      <c r="N674" s="125">
        <v>0.49</v>
      </c>
      <c r="O674" s="125">
        <v>3470</v>
      </c>
      <c r="P674" s="125">
        <v>7368</v>
      </c>
      <c r="Q674" s="125">
        <v>1690.98</v>
      </c>
      <c r="R674" s="125">
        <v>58771</v>
      </c>
      <c r="S674" s="126">
        <v>67.287671232876718</v>
      </c>
    </row>
    <row r="675" spans="1:19" x14ac:dyDescent="0.25">
      <c r="A675" s="123">
        <v>10</v>
      </c>
      <c r="B675" s="125" t="s">
        <v>1699</v>
      </c>
      <c r="C675" s="127">
        <v>11117</v>
      </c>
      <c r="D675" s="125" t="s">
        <v>2657</v>
      </c>
      <c r="E675" s="125" t="s">
        <v>953</v>
      </c>
      <c r="F675" s="125" t="s">
        <v>958</v>
      </c>
      <c r="G675" s="125">
        <v>30</v>
      </c>
      <c r="H675" s="125">
        <v>0</v>
      </c>
      <c r="I675" s="125">
        <v>0</v>
      </c>
      <c r="J675" s="125">
        <v>0</v>
      </c>
      <c r="K675" s="125">
        <v>0</v>
      </c>
      <c r="L675" s="125">
        <v>0</v>
      </c>
      <c r="M675" s="125">
        <v>1</v>
      </c>
      <c r="N675" s="125">
        <v>0.47970000000000002</v>
      </c>
      <c r="O675" s="125">
        <v>3143</v>
      </c>
      <c r="P675" s="125">
        <v>7126</v>
      </c>
      <c r="Q675" s="125">
        <v>1507.6971000000001</v>
      </c>
      <c r="R675" s="125">
        <v>56548</v>
      </c>
      <c r="S675" s="126">
        <v>65.077625570776249</v>
      </c>
    </row>
    <row r="676" spans="1:19" x14ac:dyDescent="0.25">
      <c r="A676" s="123">
        <v>10</v>
      </c>
      <c r="B676" s="125" t="s">
        <v>1707</v>
      </c>
      <c r="C676" s="127">
        <v>10701</v>
      </c>
      <c r="D676" s="125" t="s">
        <v>2659</v>
      </c>
      <c r="E676" s="125" t="s">
        <v>986</v>
      </c>
      <c r="F676" s="125" t="s">
        <v>1013</v>
      </c>
      <c r="G676" s="125">
        <v>370</v>
      </c>
      <c r="H676" s="125">
        <v>36</v>
      </c>
      <c r="I676" s="125">
        <v>10</v>
      </c>
      <c r="J676" s="125">
        <v>0</v>
      </c>
      <c r="K676" s="125">
        <v>0</v>
      </c>
      <c r="L676" s="125">
        <v>46</v>
      </c>
      <c r="M676" s="125">
        <v>10</v>
      </c>
      <c r="N676" s="125">
        <v>1.2421131365835101</v>
      </c>
      <c r="O676" s="125">
        <v>36798</v>
      </c>
      <c r="P676" s="125">
        <v>119919</v>
      </c>
      <c r="Q676" s="125">
        <v>45707.279199999997</v>
      </c>
      <c r="R676" s="125">
        <v>347889</v>
      </c>
      <c r="S676" s="126">
        <v>88.796001480932986</v>
      </c>
    </row>
    <row r="677" spans="1:19" ht="42" x14ac:dyDescent="0.25">
      <c r="A677" s="123">
        <v>10</v>
      </c>
      <c r="B677" s="125" t="s">
        <v>1707</v>
      </c>
      <c r="C677" s="127">
        <v>11444</v>
      </c>
      <c r="D677" s="125" t="s">
        <v>2667</v>
      </c>
      <c r="E677" s="125" t="s">
        <v>953</v>
      </c>
      <c r="F677" s="125" t="s">
        <v>954</v>
      </c>
      <c r="G677" s="125">
        <v>100</v>
      </c>
      <c r="H677" s="125">
        <v>8</v>
      </c>
      <c r="I677" s="125">
        <v>0</v>
      </c>
      <c r="J677" s="125">
        <v>0</v>
      </c>
      <c r="K677" s="125">
        <v>0</v>
      </c>
      <c r="L677" s="125">
        <v>8</v>
      </c>
      <c r="M677" s="125">
        <v>2</v>
      </c>
      <c r="N677" s="125">
        <v>0.68</v>
      </c>
      <c r="O677" s="125">
        <v>11052</v>
      </c>
      <c r="P677" s="125">
        <v>31836</v>
      </c>
      <c r="Q677" s="125">
        <v>6788.32</v>
      </c>
      <c r="R677" s="125">
        <v>195955</v>
      </c>
      <c r="S677" s="126">
        <v>87.221917808219175</v>
      </c>
    </row>
    <row r="678" spans="1:19" x14ac:dyDescent="0.25">
      <c r="A678" s="123">
        <v>10</v>
      </c>
      <c r="B678" s="125" t="s">
        <v>1707</v>
      </c>
      <c r="C678" s="127">
        <v>10964</v>
      </c>
      <c r="D678" s="125" t="s">
        <v>2661</v>
      </c>
      <c r="E678" s="125" t="s">
        <v>953</v>
      </c>
      <c r="F678" s="125" t="s">
        <v>958</v>
      </c>
      <c r="G678" s="125">
        <v>46</v>
      </c>
      <c r="H678" s="125">
        <v>0</v>
      </c>
      <c r="I678" s="125">
        <v>0</v>
      </c>
      <c r="J678" s="125">
        <v>0</v>
      </c>
      <c r="K678" s="125">
        <v>0</v>
      </c>
      <c r="L678" s="125">
        <v>0</v>
      </c>
      <c r="M678" s="125">
        <v>1</v>
      </c>
      <c r="N678" s="125">
        <v>0.60950000000000004</v>
      </c>
      <c r="O678" s="125">
        <v>4252</v>
      </c>
      <c r="P678" s="125">
        <v>10691</v>
      </c>
      <c r="Q678" s="125">
        <v>2591.5940000000001</v>
      </c>
      <c r="R678" s="125">
        <v>110544</v>
      </c>
      <c r="S678" s="126">
        <v>63.674806432400239</v>
      </c>
    </row>
    <row r="679" spans="1:19" x14ac:dyDescent="0.25">
      <c r="A679" s="123">
        <v>10</v>
      </c>
      <c r="B679" s="125" t="s">
        <v>1707</v>
      </c>
      <c r="C679" s="127">
        <v>10968</v>
      </c>
      <c r="D679" s="125" t="s">
        <v>2665</v>
      </c>
      <c r="E679" s="125" t="s">
        <v>953</v>
      </c>
      <c r="F679" s="125" t="s">
        <v>958</v>
      </c>
      <c r="G679" s="125">
        <v>34</v>
      </c>
      <c r="H679" s="125">
        <v>0</v>
      </c>
      <c r="I679" s="125">
        <v>0</v>
      </c>
      <c r="J679" s="125">
        <v>0</v>
      </c>
      <c r="K679" s="125">
        <v>0</v>
      </c>
      <c r="L679" s="125">
        <v>0</v>
      </c>
      <c r="M679" s="125">
        <v>1</v>
      </c>
      <c r="N679" s="125">
        <v>0.66369999999999996</v>
      </c>
      <c r="O679" s="125">
        <v>1970</v>
      </c>
      <c r="P679" s="125">
        <v>5891</v>
      </c>
      <c r="Q679" s="125">
        <v>1307.489</v>
      </c>
      <c r="R679" s="125">
        <v>64949</v>
      </c>
      <c r="S679" s="126">
        <v>47.469782433521353</v>
      </c>
    </row>
    <row r="680" spans="1:19" x14ac:dyDescent="0.25">
      <c r="A680" s="123">
        <v>10</v>
      </c>
      <c r="B680" s="125" t="s">
        <v>1707</v>
      </c>
      <c r="C680" s="127">
        <v>10965</v>
      </c>
      <c r="D680" s="125" t="s">
        <v>2662</v>
      </c>
      <c r="E680" s="125" t="s">
        <v>953</v>
      </c>
      <c r="F680" s="125" t="s">
        <v>958</v>
      </c>
      <c r="G680" s="125">
        <v>30</v>
      </c>
      <c r="H680" s="125">
        <v>0</v>
      </c>
      <c r="I680" s="125">
        <v>0</v>
      </c>
      <c r="J680" s="125">
        <v>0</v>
      </c>
      <c r="K680" s="125">
        <v>0</v>
      </c>
      <c r="L680" s="125">
        <v>0</v>
      </c>
      <c r="M680" s="125">
        <v>1</v>
      </c>
      <c r="N680" s="125">
        <v>0.60040000000000004</v>
      </c>
      <c r="O680" s="125">
        <v>4953</v>
      </c>
      <c r="P680" s="125">
        <v>12828</v>
      </c>
      <c r="Q680" s="125">
        <v>2960.38</v>
      </c>
      <c r="R680" s="125">
        <v>126781</v>
      </c>
      <c r="S680" s="126">
        <v>117.15068493150685</v>
      </c>
    </row>
    <row r="681" spans="1:19" x14ac:dyDescent="0.25">
      <c r="A681" s="123">
        <v>10</v>
      </c>
      <c r="B681" s="125" t="s">
        <v>1707</v>
      </c>
      <c r="C681" s="127">
        <v>10963</v>
      </c>
      <c r="D681" s="125" t="s">
        <v>2660</v>
      </c>
      <c r="E681" s="125" t="s">
        <v>953</v>
      </c>
      <c r="F681" s="125" t="s">
        <v>958</v>
      </c>
      <c r="G681" s="125">
        <v>30</v>
      </c>
      <c r="H681" s="125">
        <v>0</v>
      </c>
      <c r="I681" s="125">
        <v>0</v>
      </c>
      <c r="J681" s="125">
        <v>0</v>
      </c>
      <c r="K681" s="125">
        <v>0</v>
      </c>
      <c r="L681" s="125">
        <v>0</v>
      </c>
      <c r="M681" s="125">
        <v>0</v>
      </c>
      <c r="N681" s="125">
        <v>0.75419999999999998</v>
      </c>
      <c r="O681" s="125">
        <v>1603</v>
      </c>
      <c r="P681" s="125">
        <v>3990</v>
      </c>
      <c r="Q681" s="125">
        <v>1207.4742000000001</v>
      </c>
      <c r="R681" s="125">
        <v>56995</v>
      </c>
      <c r="S681" s="126">
        <v>36.438356164383563</v>
      </c>
    </row>
    <row r="682" spans="1:19" x14ac:dyDescent="0.25">
      <c r="A682" s="123">
        <v>10</v>
      </c>
      <c r="B682" s="125" t="s">
        <v>1707</v>
      </c>
      <c r="C682" s="127">
        <v>10966</v>
      </c>
      <c r="D682" s="125" t="s">
        <v>2663</v>
      </c>
      <c r="E682" s="125" t="s">
        <v>953</v>
      </c>
      <c r="F682" s="125" t="s">
        <v>958</v>
      </c>
      <c r="G682" s="125">
        <v>36</v>
      </c>
      <c r="H682" s="125">
        <v>0</v>
      </c>
      <c r="I682" s="125">
        <v>0</v>
      </c>
      <c r="J682" s="125">
        <v>0</v>
      </c>
      <c r="K682" s="125">
        <v>0</v>
      </c>
      <c r="L682" s="125">
        <v>0</v>
      </c>
      <c r="M682" s="125">
        <v>1</v>
      </c>
      <c r="N682" s="125">
        <v>0.59</v>
      </c>
      <c r="O682" s="125">
        <v>2819</v>
      </c>
      <c r="P682" s="125">
        <v>7617</v>
      </c>
      <c r="Q682" s="125">
        <v>1663.54</v>
      </c>
      <c r="R682" s="125">
        <v>84393</v>
      </c>
      <c r="S682" s="126">
        <v>57.968036529680369</v>
      </c>
    </row>
    <row r="683" spans="1:19" x14ac:dyDescent="0.25">
      <c r="A683" s="123">
        <v>10</v>
      </c>
      <c r="B683" s="125" t="s">
        <v>1707</v>
      </c>
      <c r="C683" s="127">
        <v>10967</v>
      </c>
      <c r="D683" s="125" t="s">
        <v>2664</v>
      </c>
      <c r="E683" s="125" t="s">
        <v>953</v>
      </c>
      <c r="F683" s="125" t="s">
        <v>958</v>
      </c>
      <c r="G683" s="125">
        <v>36</v>
      </c>
      <c r="H683" s="125">
        <v>0</v>
      </c>
      <c r="I683" s="125">
        <v>0</v>
      </c>
      <c r="J683" s="125">
        <v>0</v>
      </c>
      <c r="K683" s="125">
        <v>0</v>
      </c>
      <c r="L683" s="125">
        <v>0</v>
      </c>
      <c r="M683" s="125">
        <v>1</v>
      </c>
      <c r="N683" s="125">
        <v>0.53239999999999998</v>
      </c>
      <c r="O683" s="125">
        <v>3889</v>
      </c>
      <c r="P683" s="125">
        <v>9620</v>
      </c>
      <c r="Q683" s="125">
        <v>2070.5036</v>
      </c>
      <c r="R683" s="125">
        <v>110786</v>
      </c>
      <c r="S683" s="126">
        <v>73.211567732115682</v>
      </c>
    </row>
    <row r="684" spans="1:19" x14ac:dyDescent="0.25">
      <c r="A684" s="123">
        <v>10</v>
      </c>
      <c r="B684" s="125" t="s">
        <v>1707</v>
      </c>
      <c r="C684" s="127">
        <v>10969</v>
      </c>
      <c r="D684" s="125" t="s">
        <v>2666</v>
      </c>
      <c r="E684" s="125" t="s">
        <v>953</v>
      </c>
      <c r="F684" s="125" t="s">
        <v>980</v>
      </c>
      <c r="G684" s="125">
        <v>13</v>
      </c>
      <c r="H684" s="125">
        <v>0</v>
      </c>
      <c r="I684" s="125">
        <v>0</v>
      </c>
      <c r="J684" s="125">
        <v>0</v>
      </c>
      <c r="K684" s="125">
        <v>0</v>
      </c>
      <c r="L684" s="125">
        <v>0</v>
      </c>
      <c r="M684" s="125">
        <v>1</v>
      </c>
      <c r="N684" s="125">
        <v>0.68100000000000005</v>
      </c>
      <c r="O684" s="125">
        <v>2484</v>
      </c>
      <c r="P684" s="125">
        <v>7384</v>
      </c>
      <c r="Q684" s="125">
        <v>1691.604</v>
      </c>
      <c r="R684" s="125">
        <v>61296</v>
      </c>
      <c r="S684" s="126">
        <v>155.61643835616439</v>
      </c>
    </row>
    <row r="685" spans="1:19" x14ac:dyDescent="0.25">
      <c r="A685" s="123">
        <v>10</v>
      </c>
      <c r="B685" s="125" t="s">
        <v>1717</v>
      </c>
      <c r="C685" s="127">
        <v>10700</v>
      </c>
      <c r="D685" s="125" t="s">
        <v>2668</v>
      </c>
      <c r="E685" s="125" t="s">
        <v>986</v>
      </c>
      <c r="F685" s="125" t="s">
        <v>950</v>
      </c>
      <c r="G685" s="125">
        <v>710</v>
      </c>
      <c r="H685" s="125">
        <v>42</v>
      </c>
      <c r="I685" s="125">
        <v>10</v>
      </c>
      <c r="J685" s="125">
        <v>10</v>
      </c>
      <c r="K685" s="125">
        <v>8</v>
      </c>
      <c r="L685" s="125">
        <v>70</v>
      </c>
      <c r="M685" s="125">
        <v>15</v>
      </c>
      <c r="N685" s="125">
        <v>1.5411999999999999</v>
      </c>
      <c r="O685" s="125">
        <v>55270</v>
      </c>
      <c r="P685" s="125">
        <v>244144</v>
      </c>
      <c r="Q685" s="125">
        <v>85180.346799999999</v>
      </c>
      <c r="R685" s="125">
        <v>544557</v>
      </c>
      <c r="S685" s="126">
        <v>94.2095311595601</v>
      </c>
    </row>
    <row r="686" spans="1:19" x14ac:dyDescent="0.25">
      <c r="A686" s="123">
        <v>10</v>
      </c>
      <c r="B686" s="125" t="s">
        <v>1717</v>
      </c>
      <c r="C686" s="127">
        <v>10929</v>
      </c>
      <c r="D686" s="125" t="s">
        <v>2671</v>
      </c>
      <c r="E686" s="125" t="s">
        <v>953</v>
      </c>
      <c r="F686" s="125" t="s">
        <v>987</v>
      </c>
      <c r="G686" s="125">
        <v>215</v>
      </c>
      <c r="H686" s="125">
        <v>4</v>
      </c>
      <c r="I686" s="125">
        <v>4</v>
      </c>
      <c r="J686" s="125">
        <v>0</v>
      </c>
      <c r="K686" s="125">
        <v>0</v>
      </c>
      <c r="L686" s="125">
        <v>8</v>
      </c>
      <c r="M686" s="125">
        <v>4</v>
      </c>
      <c r="N686" s="125">
        <v>0.67059999999999997</v>
      </c>
      <c r="O686" s="125">
        <v>18160</v>
      </c>
      <c r="P686" s="125">
        <v>67272</v>
      </c>
      <c r="Q686" s="125">
        <v>12365.4943</v>
      </c>
      <c r="R686" s="125">
        <v>300134</v>
      </c>
      <c r="S686" s="126">
        <v>85.724115960496974</v>
      </c>
    </row>
    <row r="687" spans="1:19" x14ac:dyDescent="0.25">
      <c r="A687" s="123">
        <v>10</v>
      </c>
      <c r="B687" s="125" t="s">
        <v>1717</v>
      </c>
      <c r="C687" s="127">
        <v>10930</v>
      </c>
      <c r="D687" s="125" t="s">
        <v>2672</v>
      </c>
      <c r="E687" s="125" t="s">
        <v>953</v>
      </c>
      <c r="F687" s="125" t="s">
        <v>961</v>
      </c>
      <c r="G687" s="125">
        <v>145</v>
      </c>
      <c r="H687" s="125">
        <v>4</v>
      </c>
      <c r="I687" s="125">
        <v>0</v>
      </c>
      <c r="J687" s="125">
        <v>0</v>
      </c>
      <c r="K687" s="125">
        <v>0</v>
      </c>
      <c r="L687" s="125">
        <v>4</v>
      </c>
      <c r="M687" s="125">
        <v>2</v>
      </c>
      <c r="N687" s="125">
        <v>0.79700000000000004</v>
      </c>
      <c r="O687" s="125">
        <v>9777</v>
      </c>
      <c r="P687" s="125">
        <v>38916</v>
      </c>
      <c r="Q687" s="125">
        <v>7874.5011999999997</v>
      </c>
      <c r="R687" s="125">
        <v>203507</v>
      </c>
      <c r="S687" s="126">
        <v>73.530467642890883</v>
      </c>
    </row>
    <row r="688" spans="1:19" x14ac:dyDescent="0.25">
      <c r="A688" s="123">
        <v>10</v>
      </c>
      <c r="B688" s="125" t="s">
        <v>1717</v>
      </c>
      <c r="C688" s="127">
        <v>10935</v>
      </c>
      <c r="D688" s="125" t="s">
        <v>2677</v>
      </c>
      <c r="E688" s="125" t="s">
        <v>953</v>
      </c>
      <c r="F688" s="125" t="s">
        <v>961</v>
      </c>
      <c r="G688" s="125">
        <v>137</v>
      </c>
      <c r="H688" s="125">
        <v>8</v>
      </c>
      <c r="I688" s="125">
        <v>0</v>
      </c>
      <c r="J688" s="125">
        <v>0</v>
      </c>
      <c r="K688" s="125">
        <v>0</v>
      </c>
      <c r="L688" s="125">
        <v>8</v>
      </c>
      <c r="M688" s="125">
        <v>1</v>
      </c>
      <c r="N688" s="125">
        <v>0.83340000000000003</v>
      </c>
      <c r="O688" s="125">
        <v>10160</v>
      </c>
      <c r="P688" s="125">
        <v>32668</v>
      </c>
      <c r="Q688" s="125">
        <v>8220.1689999999999</v>
      </c>
      <c r="R688" s="125">
        <v>187448</v>
      </c>
      <c r="S688" s="126">
        <v>65.329467053294664</v>
      </c>
    </row>
    <row r="689" spans="1:19" x14ac:dyDescent="0.25">
      <c r="A689" s="123">
        <v>10</v>
      </c>
      <c r="B689" s="125" t="s">
        <v>1717</v>
      </c>
      <c r="C689" s="127">
        <v>10928</v>
      </c>
      <c r="D689" s="125" t="s">
        <v>2670</v>
      </c>
      <c r="E689" s="125" t="s">
        <v>953</v>
      </c>
      <c r="F689" s="125" t="s">
        <v>954</v>
      </c>
      <c r="G689" s="125">
        <v>94</v>
      </c>
      <c r="H689" s="125">
        <v>0</v>
      </c>
      <c r="I689" s="125">
        <v>0</v>
      </c>
      <c r="J689" s="125">
        <v>0</v>
      </c>
      <c r="K689" s="125">
        <v>0</v>
      </c>
      <c r="L689" s="125">
        <v>0</v>
      </c>
      <c r="M689" s="125">
        <v>1</v>
      </c>
      <c r="N689" s="125">
        <v>0.71260000000000001</v>
      </c>
      <c r="O689" s="125">
        <v>7642</v>
      </c>
      <c r="P689" s="125">
        <v>26398</v>
      </c>
      <c r="Q689" s="125">
        <v>5374.79</v>
      </c>
      <c r="R689" s="125">
        <v>169442</v>
      </c>
      <c r="S689" s="126">
        <v>76.939667735354121</v>
      </c>
    </row>
    <row r="690" spans="1:19" x14ac:dyDescent="0.25">
      <c r="A690" s="123">
        <v>10</v>
      </c>
      <c r="B690" s="125" t="s">
        <v>1717</v>
      </c>
      <c r="C690" s="127">
        <v>10933</v>
      </c>
      <c r="D690" s="125" t="s">
        <v>2675</v>
      </c>
      <c r="E690" s="125" t="s">
        <v>953</v>
      </c>
      <c r="F690" s="125" t="s">
        <v>954</v>
      </c>
      <c r="G690" s="125">
        <v>92</v>
      </c>
      <c r="H690" s="125">
        <v>0</v>
      </c>
      <c r="I690" s="125">
        <v>0</v>
      </c>
      <c r="J690" s="125">
        <v>0</v>
      </c>
      <c r="K690" s="125">
        <v>0</v>
      </c>
      <c r="L690" s="125">
        <v>0</v>
      </c>
      <c r="M690" s="125">
        <v>1</v>
      </c>
      <c r="N690" s="125">
        <v>0.6794</v>
      </c>
      <c r="O690" s="125">
        <v>8948</v>
      </c>
      <c r="P690" s="125">
        <v>29587</v>
      </c>
      <c r="Q690" s="125">
        <v>6107.0505999999996</v>
      </c>
      <c r="R690" s="125">
        <v>208319</v>
      </c>
      <c r="S690" s="126">
        <v>88.108993448481243</v>
      </c>
    </row>
    <row r="691" spans="1:19" x14ac:dyDescent="0.25">
      <c r="A691" s="123">
        <v>10</v>
      </c>
      <c r="B691" s="125" t="s">
        <v>1717</v>
      </c>
      <c r="C691" s="127">
        <v>10934</v>
      </c>
      <c r="D691" s="125" t="s">
        <v>2676</v>
      </c>
      <c r="E691" s="125" t="s">
        <v>953</v>
      </c>
      <c r="F691" s="125" t="s">
        <v>954</v>
      </c>
      <c r="G691" s="125">
        <v>94</v>
      </c>
      <c r="H691" s="125">
        <v>0</v>
      </c>
      <c r="I691" s="125">
        <v>0</v>
      </c>
      <c r="J691" s="125">
        <v>0</v>
      </c>
      <c r="K691" s="125">
        <v>0</v>
      </c>
      <c r="L691" s="125">
        <v>0</v>
      </c>
      <c r="M691" s="125">
        <v>2</v>
      </c>
      <c r="N691" s="125">
        <v>0.70399999999999996</v>
      </c>
      <c r="O691" s="125">
        <v>8647</v>
      </c>
      <c r="P691" s="125">
        <v>30036</v>
      </c>
      <c r="Q691" s="125">
        <v>5857.5438999999997</v>
      </c>
      <c r="R691" s="125">
        <v>143462</v>
      </c>
      <c r="S691" s="126">
        <v>87.542990381812885</v>
      </c>
    </row>
    <row r="692" spans="1:19" x14ac:dyDescent="0.25">
      <c r="A692" s="123">
        <v>10</v>
      </c>
      <c r="B692" s="125" t="s">
        <v>1717</v>
      </c>
      <c r="C692" s="127">
        <v>10941</v>
      </c>
      <c r="D692" s="125" t="s">
        <v>2683</v>
      </c>
      <c r="E692" s="125" t="s">
        <v>953</v>
      </c>
      <c r="F692" s="125" t="s">
        <v>958</v>
      </c>
      <c r="G692" s="125">
        <v>32</v>
      </c>
      <c r="H692" s="125">
        <v>0</v>
      </c>
      <c r="I692" s="125">
        <v>0</v>
      </c>
      <c r="J692" s="125">
        <v>0</v>
      </c>
      <c r="K692" s="125">
        <v>0</v>
      </c>
      <c r="L692" s="125">
        <v>0</v>
      </c>
      <c r="M692" s="125">
        <v>1</v>
      </c>
      <c r="N692" s="125">
        <v>0.76419999999999999</v>
      </c>
      <c r="O692" s="125">
        <v>2337</v>
      </c>
      <c r="P692" s="125">
        <v>7585</v>
      </c>
      <c r="Q692" s="125">
        <v>1676.3454999999999</v>
      </c>
      <c r="R692" s="125">
        <v>79287</v>
      </c>
      <c r="S692" s="126">
        <v>64.94006849315069</v>
      </c>
    </row>
    <row r="693" spans="1:19" x14ac:dyDescent="0.25">
      <c r="A693" s="123">
        <v>10</v>
      </c>
      <c r="B693" s="125" t="s">
        <v>1717</v>
      </c>
      <c r="C693" s="127">
        <v>10938</v>
      </c>
      <c r="D693" s="125" t="s">
        <v>2680</v>
      </c>
      <c r="E693" s="125" t="s">
        <v>953</v>
      </c>
      <c r="F693" s="125" t="s">
        <v>958</v>
      </c>
      <c r="G693" s="125">
        <v>41</v>
      </c>
      <c r="H693" s="125">
        <v>0</v>
      </c>
      <c r="I693" s="125">
        <v>0</v>
      </c>
      <c r="J693" s="125">
        <v>0</v>
      </c>
      <c r="K693" s="125">
        <v>0</v>
      </c>
      <c r="L693" s="125">
        <v>0</v>
      </c>
      <c r="M693" s="125">
        <v>1</v>
      </c>
      <c r="N693" s="125">
        <v>0.63100000000000001</v>
      </c>
      <c r="O693" s="125">
        <v>2806</v>
      </c>
      <c r="P693" s="125">
        <v>8733</v>
      </c>
      <c r="Q693" s="125">
        <v>1900.7194999999999</v>
      </c>
      <c r="R693" s="125">
        <v>80957</v>
      </c>
      <c r="S693" s="126">
        <v>58.356164383561641</v>
      </c>
    </row>
    <row r="694" spans="1:19" x14ac:dyDescent="0.25">
      <c r="A694" s="123">
        <v>10</v>
      </c>
      <c r="B694" s="125" t="s">
        <v>1717</v>
      </c>
      <c r="C694" s="127">
        <v>10936</v>
      </c>
      <c r="D694" s="125" t="s">
        <v>2678</v>
      </c>
      <c r="E694" s="125" t="s">
        <v>953</v>
      </c>
      <c r="F694" s="125" t="s">
        <v>958</v>
      </c>
      <c r="G694" s="125">
        <v>33</v>
      </c>
      <c r="H694" s="125">
        <v>0</v>
      </c>
      <c r="I694" s="125">
        <v>0</v>
      </c>
      <c r="J694" s="125">
        <v>0</v>
      </c>
      <c r="K694" s="125">
        <v>0</v>
      </c>
      <c r="L694" s="125">
        <v>0</v>
      </c>
      <c r="M694" s="125">
        <v>1</v>
      </c>
      <c r="N694" s="125">
        <v>0.61409999999999998</v>
      </c>
      <c r="O694" s="125">
        <v>1519</v>
      </c>
      <c r="P694" s="125">
        <v>4446</v>
      </c>
      <c r="Q694" s="125">
        <v>884.64970000000005</v>
      </c>
      <c r="R694" s="125">
        <v>64710</v>
      </c>
      <c r="S694" s="126">
        <v>36.911581569115818</v>
      </c>
    </row>
    <row r="695" spans="1:19" ht="63" x14ac:dyDescent="0.25">
      <c r="A695" s="123">
        <v>10</v>
      </c>
      <c r="B695" s="125" t="s">
        <v>1717</v>
      </c>
      <c r="C695" s="127">
        <v>23125</v>
      </c>
      <c r="D695" s="125" t="s">
        <v>2686</v>
      </c>
      <c r="E695" s="125" t="s">
        <v>953</v>
      </c>
      <c r="F695" s="125" t="s">
        <v>958</v>
      </c>
      <c r="G695" s="125">
        <v>29</v>
      </c>
      <c r="H695" s="125">
        <v>4</v>
      </c>
      <c r="I695" s="125">
        <v>0</v>
      </c>
      <c r="J695" s="125">
        <v>0</v>
      </c>
      <c r="K695" s="125">
        <v>0</v>
      </c>
      <c r="L695" s="125">
        <v>4</v>
      </c>
      <c r="M695" s="125">
        <v>1</v>
      </c>
      <c r="N695" s="125">
        <v>0.74690000000000001</v>
      </c>
      <c r="O695" s="125">
        <v>2024</v>
      </c>
      <c r="P695" s="125">
        <v>6029</v>
      </c>
      <c r="Q695" s="125">
        <v>1449.1578</v>
      </c>
      <c r="R695" s="125">
        <v>78585</v>
      </c>
      <c r="S695" s="126">
        <v>56.957959376476147</v>
      </c>
    </row>
    <row r="696" spans="1:19" x14ac:dyDescent="0.25">
      <c r="A696" s="123">
        <v>10</v>
      </c>
      <c r="B696" s="125" t="s">
        <v>1717</v>
      </c>
      <c r="C696" s="127">
        <v>10932</v>
      </c>
      <c r="D696" s="125" t="s">
        <v>2674</v>
      </c>
      <c r="E696" s="125" t="s">
        <v>953</v>
      </c>
      <c r="F696" s="125" t="s">
        <v>958</v>
      </c>
      <c r="G696" s="125">
        <v>60</v>
      </c>
      <c r="H696" s="125">
        <v>0</v>
      </c>
      <c r="I696" s="125">
        <v>0</v>
      </c>
      <c r="J696" s="125">
        <v>0</v>
      </c>
      <c r="K696" s="125">
        <v>0</v>
      </c>
      <c r="L696" s="125">
        <v>0</v>
      </c>
      <c r="M696" s="125">
        <v>1</v>
      </c>
      <c r="N696" s="125">
        <v>0.77449999999999997</v>
      </c>
      <c r="O696" s="125">
        <v>5688</v>
      </c>
      <c r="P696" s="125">
        <v>14596</v>
      </c>
      <c r="Q696" s="125">
        <v>4444.8774000000003</v>
      </c>
      <c r="R696" s="125">
        <v>132203</v>
      </c>
      <c r="S696" s="126">
        <v>66.648401826484019</v>
      </c>
    </row>
    <row r="697" spans="1:19" x14ac:dyDescent="0.25">
      <c r="A697" s="123">
        <v>10</v>
      </c>
      <c r="B697" s="125" t="s">
        <v>1717</v>
      </c>
      <c r="C697" s="127">
        <v>28015</v>
      </c>
      <c r="D697" s="125" t="s">
        <v>2688</v>
      </c>
      <c r="E697" s="125" t="s">
        <v>953</v>
      </c>
      <c r="F697" s="125" t="s">
        <v>958</v>
      </c>
      <c r="G697" s="125">
        <v>30</v>
      </c>
      <c r="H697" s="125">
        <v>0</v>
      </c>
      <c r="I697" s="125">
        <v>0</v>
      </c>
      <c r="J697" s="125">
        <v>0</v>
      </c>
      <c r="K697" s="125">
        <v>0</v>
      </c>
      <c r="L697" s="125">
        <v>0</v>
      </c>
      <c r="M697" s="125">
        <v>1</v>
      </c>
      <c r="N697" s="125">
        <v>0.6976</v>
      </c>
      <c r="O697" s="125">
        <v>2094</v>
      </c>
      <c r="P697" s="125">
        <v>5608</v>
      </c>
      <c r="Q697" s="125">
        <v>1349.8958</v>
      </c>
      <c r="R697" s="125">
        <v>36002</v>
      </c>
      <c r="S697" s="126">
        <v>51.214611872146122</v>
      </c>
    </row>
    <row r="698" spans="1:19" x14ac:dyDescent="0.25">
      <c r="A698" s="123">
        <v>10</v>
      </c>
      <c r="B698" s="125" t="s">
        <v>1717</v>
      </c>
      <c r="C698" s="127">
        <v>10931</v>
      </c>
      <c r="D698" s="125" t="s">
        <v>2673</v>
      </c>
      <c r="E698" s="125" t="s">
        <v>953</v>
      </c>
      <c r="F698" s="125" t="s">
        <v>958</v>
      </c>
      <c r="G698" s="125">
        <v>39</v>
      </c>
      <c r="H698" s="125">
        <v>0</v>
      </c>
      <c r="I698" s="125">
        <v>0</v>
      </c>
      <c r="J698" s="125">
        <v>0</v>
      </c>
      <c r="K698" s="125">
        <v>0</v>
      </c>
      <c r="L698" s="125">
        <v>0</v>
      </c>
      <c r="M698" s="125">
        <v>1</v>
      </c>
      <c r="N698" s="125">
        <v>0.57469999999999999</v>
      </c>
      <c r="O698" s="125">
        <v>3557</v>
      </c>
      <c r="P698" s="125">
        <v>10479</v>
      </c>
      <c r="Q698" s="125">
        <v>2065.6867000000002</v>
      </c>
      <c r="R698" s="125">
        <v>115079</v>
      </c>
      <c r="S698" s="126">
        <v>73.614330874604846</v>
      </c>
    </row>
    <row r="699" spans="1:19" x14ac:dyDescent="0.25">
      <c r="A699" s="123">
        <v>10</v>
      </c>
      <c r="B699" s="125" t="s">
        <v>1717</v>
      </c>
      <c r="C699" s="127">
        <v>10942</v>
      </c>
      <c r="D699" s="125" t="s">
        <v>2684</v>
      </c>
      <c r="E699" s="125" t="s">
        <v>953</v>
      </c>
      <c r="F699" s="125" t="s">
        <v>958</v>
      </c>
      <c r="G699" s="125">
        <v>34</v>
      </c>
      <c r="H699" s="125">
        <v>0</v>
      </c>
      <c r="I699" s="125">
        <v>0</v>
      </c>
      <c r="J699" s="125">
        <v>0</v>
      </c>
      <c r="K699" s="125">
        <v>0</v>
      </c>
      <c r="L699" s="125">
        <v>0</v>
      </c>
      <c r="M699" s="125">
        <v>1</v>
      </c>
      <c r="N699" s="125">
        <v>0.62090000000000001</v>
      </c>
      <c r="O699" s="125">
        <v>2894</v>
      </c>
      <c r="P699" s="125">
        <v>8396</v>
      </c>
      <c r="Q699" s="125">
        <v>1868.5105000000001</v>
      </c>
      <c r="R699" s="125">
        <v>111026</v>
      </c>
      <c r="S699" s="126">
        <v>67.655116841257055</v>
      </c>
    </row>
    <row r="700" spans="1:19" x14ac:dyDescent="0.25">
      <c r="A700" s="123">
        <v>10</v>
      </c>
      <c r="B700" s="125" t="s">
        <v>1717</v>
      </c>
      <c r="C700" s="127">
        <v>10943</v>
      </c>
      <c r="D700" s="125" t="s">
        <v>2685</v>
      </c>
      <c r="E700" s="125" t="s">
        <v>953</v>
      </c>
      <c r="F700" s="125" t="s">
        <v>958</v>
      </c>
      <c r="G700" s="125">
        <v>42</v>
      </c>
      <c r="H700" s="125">
        <v>0</v>
      </c>
      <c r="I700" s="125">
        <v>0</v>
      </c>
      <c r="J700" s="125">
        <v>0</v>
      </c>
      <c r="K700" s="125">
        <v>0</v>
      </c>
      <c r="L700" s="125">
        <v>0</v>
      </c>
      <c r="M700" s="125">
        <v>1</v>
      </c>
      <c r="N700" s="125">
        <v>0.64910000000000001</v>
      </c>
      <c r="O700" s="125">
        <v>1581</v>
      </c>
      <c r="P700" s="125">
        <v>10468</v>
      </c>
      <c r="Q700" s="125">
        <v>1115.8629000000001</v>
      </c>
      <c r="R700" s="125">
        <v>49583</v>
      </c>
      <c r="S700" s="126">
        <v>68.284409654272665</v>
      </c>
    </row>
    <row r="701" spans="1:19" x14ac:dyDescent="0.25">
      <c r="A701" s="123">
        <v>10</v>
      </c>
      <c r="B701" s="125" t="s">
        <v>1717</v>
      </c>
      <c r="C701" s="127">
        <v>10927</v>
      </c>
      <c r="D701" s="125" t="s">
        <v>2669</v>
      </c>
      <c r="E701" s="125" t="s">
        <v>953</v>
      </c>
      <c r="F701" s="125" t="s">
        <v>958</v>
      </c>
      <c r="G701" s="125">
        <v>30</v>
      </c>
      <c r="H701" s="125">
        <v>0</v>
      </c>
      <c r="I701" s="125">
        <v>0</v>
      </c>
      <c r="J701" s="125">
        <v>0</v>
      </c>
      <c r="K701" s="125">
        <v>0</v>
      </c>
      <c r="L701" s="125">
        <v>0</v>
      </c>
      <c r="M701" s="125">
        <v>1</v>
      </c>
      <c r="N701" s="125">
        <v>0.64370000000000005</v>
      </c>
      <c r="O701" s="125">
        <v>2604</v>
      </c>
      <c r="P701" s="125">
        <v>8389</v>
      </c>
      <c r="Q701" s="125">
        <v>1645.8761999999999</v>
      </c>
      <c r="R701" s="125">
        <v>86178</v>
      </c>
      <c r="S701" s="126">
        <v>76.611872146118728</v>
      </c>
    </row>
    <row r="702" spans="1:19" x14ac:dyDescent="0.25">
      <c r="A702" s="123">
        <v>10</v>
      </c>
      <c r="B702" s="125" t="s">
        <v>1717</v>
      </c>
      <c r="C702" s="127">
        <v>10940</v>
      </c>
      <c r="D702" s="125" t="s">
        <v>2682</v>
      </c>
      <c r="E702" s="125" t="s">
        <v>953</v>
      </c>
      <c r="F702" s="125" t="s">
        <v>958</v>
      </c>
      <c r="G702" s="125">
        <v>33</v>
      </c>
      <c r="H702" s="125">
        <v>0</v>
      </c>
      <c r="I702" s="125">
        <v>0</v>
      </c>
      <c r="J702" s="125">
        <v>0</v>
      </c>
      <c r="K702" s="125">
        <v>0</v>
      </c>
      <c r="L702" s="125">
        <v>0</v>
      </c>
      <c r="M702" s="125">
        <v>1</v>
      </c>
      <c r="N702" s="125">
        <v>0.58589999999999998</v>
      </c>
      <c r="O702" s="125">
        <v>3105</v>
      </c>
      <c r="P702" s="125">
        <v>14676</v>
      </c>
      <c r="Q702" s="125">
        <v>1913.1033</v>
      </c>
      <c r="R702" s="125">
        <v>80409</v>
      </c>
      <c r="S702" s="126">
        <v>121.84308841843088</v>
      </c>
    </row>
    <row r="703" spans="1:19" x14ac:dyDescent="0.25">
      <c r="A703" s="123">
        <v>10</v>
      </c>
      <c r="B703" s="125" t="s">
        <v>1717</v>
      </c>
      <c r="C703" s="127">
        <v>10939</v>
      </c>
      <c r="D703" s="125" t="s">
        <v>2681</v>
      </c>
      <c r="E703" s="125" t="s">
        <v>953</v>
      </c>
      <c r="F703" s="125" t="s">
        <v>958</v>
      </c>
      <c r="G703" s="125">
        <v>57</v>
      </c>
      <c r="H703" s="125">
        <v>0</v>
      </c>
      <c r="I703" s="125">
        <v>0</v>
      </c>
      <c r="J703" s="125">
        <v>0</v>
      </c>
      <c r="K703" s="125">
        <v>0</v>
      </c>
      <c r="L703" s="125">
        <v>0</v>
      </c>
      <c r="M703" s="125">
        <v>1</v>
      </c>
      <c r="N703" s="125">
        <v>0.72860000000000003</v>
      </c>
      <c r="O703" s="125">
        <v>4604</v>
      </c>
      <c r="P703" s="125">
        <v>14674</v>
      </c>
      <c r="Q703" s="125">
        <v>3502.8069999999998</v>
      </c>
      <c r="R703" s="125">
        <v>122407</v>
      </c>
      <c r="S703" s="126">
        <v>70.531122326363857</v>
      </c>
    </row>
    <row r="704" spans="1:19" x14ac:dyDescent="0.25">
      <c r="A704" s="123">
        <v>10</v>
      </c>
      <c r="B704" s="125" t="s">
        <v>1717</v>
      </c>
      <c r="C704" s="127">
        <v>10937</v>
      </c>
      <c r="D704" s="125" t="s">
        <v>2679</v>
      </c>
      <c r="E704" s="125" t="s">
        <v>953</v>
      </c>
      <c r="F704" s="125" t="s">
        <v>958</v>
      </c>
      <c r="G704" s="125">
        <v>33</v>
      </c>
      <c r="H704" s="125">
        <v>0</v>
      </c>
      <c r="I704" s="125">
        <v>0</v>
      </c>
      <c r="J704" s="125">
        <v>0</v>
      </c>
      <c r="K704" s="125">
        <v>0</v>
      </c>
      <c r="L704" s="125">
        <v>0</v>
      </c>
      <c r="M704" s="125">
        <v>1</v>
      </c>
      <c r="N704" s="125">
        <v>0.76590000000000003</v>
      </c>
      <c r="O704" s="125">
        <v>2423</v>
      </c>
      <c r="P704" s="125">
        <v>6338</v>
      </c>
      <c r="Q704" s="125">
        <v>1795.8438000000001</v>
      </c>
      <c r="R704" s="125">
        <v>81310</v>
      </c>
      <c r="S704" s="126">
        <v>52.61934412619344</v>
      </c>
    </row>
    <row r="705" spans="1:19" x14ac:dyDescent="0.25">
      <c r="A705" s="123">
        <v>10</v>
      </c>
      <c r="B705" s="125" t="s">
        <v>1717</v>
      </c>
      <c r="C705" s="127">
        <v>28014</v>
      </c>
      <c r="D705" s="125" t="s">
        <v>2687</v>
      </c>
      <c r="E705" s="125" t="s">
        <v>953</v>
      </c>
      <c r="F705" s="125" t="s">
        <v>980</v>
      </c>
      <c r="G705" s="125">
        <v>10</v>
      </c>
      <c r="H705" s="125">
        <v>0</v>
      </c>
      <c r="I705" s="125">
        <v>0</v>
      </c>
      <c r="J705" s="125">
        <v>0</v>
      </c>
      <c r="K705" s="125">
        <v>0</v>
      </c>
      <c r="L705" s="125">
        <v>0</v>
      </c>
      <c r="M705" s="125">
        <v>0</v>
      </c>
      <c r="N705" s="125">
        <v>0.52969999999999995</v>
      </c>
      <c r="O705" s="125">
        <v>1814</v>
      </c>
      <c r="P705" s="125">
        <v>3582</v>
      </c>
      <c r="Q705" s="125">
        <v>991.44579999999996</v>
      </c>
      <c r="R705" s="125">
        <v>63192</v>
      </c>
      <c r="S705" s="126">
        <v>98.136986301369859</v>
      </c>
    </row>
    <row r="706" spans="1:19" x14ac:dyDescent="0.25">
      <c r="A706" s="123">
        <v>10</v>
      </c>
      <c r="B706" s="125" t="s">
        <v>1717</v>
      </c>
      <c r="C706" s="127">
        <v>28016</v>
      </c>
      <c r="D706" s="125" t="s">
        <v>2689</v>
      </c>
      <c r="E706" s="125" t="s">
        <v>953</v>
      </c>
      <c r="F706" s="125" t="s">
        <v>980</v>
      </c>
      <c r="G706" s="125">
        <v>10</v>
      </c>
      <c r="H706" s="125">
        <v>0</v>
      </c>
      <c r="I706" s="125">
        <v>0</v>
      </c>
      <c r="J706" s="125">
        <v>0</v>
      </c>
      <c r="K706" s="125">
        <v>0</v>
      </c>
      <c r="L706" s="125">
        <v>0</v>
      </c>
      <c r="M706" s="125">
        <v>0</v>
      </c>
      <c r="N706" s="125">
        <v>0.67400000000000004</v>
      </c>
      <c r="O706" s="125">
        <v>883</v>
      </c>
      <c r="P706" s="125">
        <v>2367</v>
      </c>
      <c r="Q706" s="125">
        <v>554.4135</v>
      </c>
      <c r="R706" s="125">
        <v>35994</v>
      </c>
      <c r="S706" s="126">
        <v>64.849315068493155</v>
      </c>
    </row>
    <row r="707" spans="1:19" x14ac:dyDescent="0.25">
      <c r="A707" s="123">
        <v>10</v>
      </c>
      <c r="B707" s="125" t="s">
        <v>1740</v>
      </c>
      <c r="C707" s="127">
        <v>10703</v>
      </c>
      <c r="D707" s="125" t="s">
        <v>2690</v>
      </c>
      <c r="E707" s="125" t="s">
        <v>986</v>
      </c>
      <c r="F707" s="125" t="s">
        <v>1013</v>
      </c>
      <c r="G707" s="125">
        <v>349</v>
      </c>
      <c r="H707" s="125">
        <v>8</v>
      </c>
      <c r="I707" s="125">
        <v>6</v>
      </c>
      <c r="J707" s="125">
        <v>3</v>
      </c>
      <c r="K707" s="125">
        <v>12</v>
      </c>
      <c r="L707" s="125">
        <v>29</v>
      </c>
      <c r="M707" s="125">
        <v>6</v>
      </c>
      <c r="N707" s="125">
        <v>1.1376999999999999</v>
      </c>
      <c r="O707" s="125">
        <v>26895</v>
      </c>
      <c r="P707" s="125">
        <v>120018</v>
      </c>
      <c r="Q707" s="125">
        <v>30593.91</v>
      </c>
      <c r="R707" s="125">
        <v>385863</v>
      </c>
      <c r="S707" s="126">
        <v>94.216744514660277</v>
      </c>
    </row>
    <row r="708" spans="1:19" x14ac:dyDescent="0.25">
      <c r="A708" s="123">
        <v>10</v>
      </c>
      <c r="B708" s="125" t="s">
        <v>1740</v>
      </c>
      <c r="C708" s="127">
        <v>10985</v>
      </c>
      <c r="D708" s="125" t="s">
        <v>2691</v>
      </c>
      <c r="E708" s="125" t="s">
        <v>953</v>
      </c>
      <c r="F708" s="125" t="s">
        <v>958</v>
      </c>
      <c r="G708" s="125">
        <v>38</v>
      </c>
      <c r="H708" s="125">
        <v>0</v>
      </c>
      <c r="I708" s="125">
        <v>0</v>
      </c>
      <c r="J708" s="125">
        <v>0</v>
      </c>
      <c r="K708" s="125">
        <v>0</v>
      </c>
      <c r="L708" s="125">
        <v>0</v>
      </c>
      <c r="M708" s="125">
        <v>1</v>
      </c>
      <c r="N708" s="125">
        <v>0.54090000000000005</v>
      </c>
      <c r="O708" s="125">
        <v>3083</v>
      </c>
      <c r="P708" s="125">
        <v>9684</v>
      </c>
      <c r="Q708" s="125">
        <v>1666.05</v>
      </c>
      <c r="R708" s="125">
        <v>79640</v>
      </c>
      <c r="S708" s="126">
        <v>69.819754866618595</v>
      </c>
    </row>
    <row r="709" spans="1:19" x14ac:dyDescent="0.25">
      <c r="A709" s="123">
        <v>10</v>
      </c>
      <c r="B709" s="125" t="s">
        <v>1740</v>
      </c>
      <c r="C709" s="127">
        <v>10986</v>
      </c>
      <c r="D709" s="125" t="s">
        <v>2692</v>
      </c>
      <c r="E709" s="125" t="s">
        <v>953</v>
      </c>
      <c r="F709" s="125" t="s">
        <v>958</v>
      </c>
      <c r="G709" s="125">
        <v>43</v>
      </c>
      <c r="H709" s="125">
        <v>0</v>
      </c>
      <c r="I709" s="125">
        <v>0</v>
      </c>
      <c r="J709" s="125">
        <v>0</v>
      </c>
      <c r="K709" s="125">
        <v>0</v>
      </c>
      <c r="L709" s="125">
        <v>0</v>
      </c>
      <c r="M709" s="125">
        <v>1</v>
      </c>
      <c r="N709" s="125">
        <v>0.58899999999999997</v>
      </c>
      <c r="O709" s="125">
        <v>3401</v>
      </c>
      <c r="P709" s="125">
        <v>12025</v>
      </c>
      <c r="Q709" s="125">
        <v>2122.7559999999999</v>
      </c>
      <c r="R709" s="125">
        <v>103450</v>
      </c>
      <c r="S709" s="126">
        <v>76.616756928958267</v>
      </c>
    </row>
    <row r="710" spans="1:19" x14ac:dyDescent="0.25">
      <c r="A710" s="123">
        <v>10</v>
      </c>
      <c r="B710" s="125" t="s">
        <v>1740</v>
      </c>
      <c r="C710" s="127">
        <v>10987</v>
      </c>
      <c r="D710" s="125" t="s">
        <v>2693</v>
      </c>
      <c r="E710" s="125" t="s">
        <v>953</v>
      </c>
      <c r="F710" s="125" t="s">
        <v>958</v>
      </c>
      <c r="G710" s="125">
        <v>30</v>
      </c>
      <c r="H710" s="125">
        <v>0</v>
      </c>
      <c r="I710" s="125">
        <v>0</v>
      </c>
      <c r="J710" s="125">
        <v>0</v>
      </c>
      <c r="K710" s="125">
        <v>0</v>
      </c>
      <c r="L710" s="125">
        <v>0</v>
      </c>
      <c r="M710" s="125">
        <v>1</v>
      </c>
      <c r="N710" s="125">
        <v>0.63290000000000002</v>
      </c>
      <c r="O710" s="125">
        <v>2087</v>
      </c>
      <c r="P710" s="125">
        <v>7665</v>
      </c>
      <c r="Q710" s="125">
        <v>1316.36</v>
      </c>
      <c r="R710" s="125">
        <v>83893</v>
      </c>
      <c r="S710" s="126">
        <v>70</v>
      </c>
    </row>
    <row r="711" spans="1:19" x14ac:dyDescent="0.25">
      <c r="A711" s="123">
        <v>10</v>
      </c>
      <c r="B711" s="125" t="s">
        <v>1740</v>
      </c>
      <c r="C711" s="127">
        <v>10990</v>
      </c>
      <c r="D711" s="125" t="s">
        <v>2696</v>
      </c>
      <c r="E711" s="125" t="s">
        <v>953</v>
      </c>
      <c r="F711" s="125" t="s">
        <v>958</v>
      </c>
      <c r="G711" s="125">
        <v>35</v>
      </c>
      <c r="H711" s="125">
        <v>0</v>
      </c>
      <c r="I711" s="125">
        <v>0</v>
      </c>
      <c r="J711" s="125">
        <v>0</v>
      </c>
      <c r="K711" s="125">
        <v>0</v>
      </c>
      <c r="L711" s="125">
        <v>0</v>
      </c>
      <c r="M711" s="125">
        <v>1</v>
      </c>
      <c r="N711" s="125">
        <v>0.74619999999999997</v>
      </c>
      <c r="O711" s="125">
        <v>2536</v>
      </c>
      <c r="P711" s="125">
        <v>8859</v>
      </c>
      <c r="Q711" s="125">
        <v>1892.3632</v>
      </c>
      <c r="R711" s="125">
        <v>88256</v>
      </c>
      <c r="S711" s="126">
        <v>69.346379647749515</v>
      </c>
    </row>
    <row r="712" spans="1:19" x14ac:dyDescent="0.25">
      <c r="A712" s="123">
        <v>10</v>
      </c>
      <c r="B712" s="125" t="s">
        <v>1740</v>
      </c>
      <c r="C712" s="127">
        <v>10988</v>
      </c>
      <c r="D712" s="125" t="s">
        <v>2694</v>
      </c>
      <c r="E712" s="125" t="s">
        <v>953</v>
      </c>
      <c r="F712" s="125" t="s">
        <v>958</v>
      </c>
      <c r="G712" s="125">
        <v>30</v>
      </c>
      <c r="H712" s="125">
        <v>0</v>
      </c>
      <c r="I712" s="125">
        <v>0</v>
      </c>
      <c r="J712" s="125">
        <v>0</v>
      </c>
      <c r="K712" s="125">
        <v>0</v>
      </c>
      <c r="L712" s="125">
        <v>0</v>
      </c>
      <c r="M712" s="125">
        <v>1</v>
      </c>
      <c r="N712" s="125">
        <v>0.67610000000000003</v>
      </c>
      <c r="O712" s="125">
        <v>2406</v>
      </c>
      <c r="P712" s="125">
        <v>6622</v>
      </c>
      <c r="Q712" s="125">
        <v>1602.67</v>
      </c>
      <c r="R712" s="125">
        <v>72757</v>
      </c>
      <c r="S712" s="126">
        <v>60.474885844748862</v>
      </c>
    </row>
    <row r="713" spans="1:19" x14ac:dyDescent="0.25">
      <c r="A713" s="123">
        <v>10</v>
      </c>
      <c r="B713" s="125" t="s">
        <v>1740</v>
      </c>
      <c r="C713" s="127">
        <v>10989</v>
      </c>
      <c r="D713" s="125" t="s">
        <v>2695</v>
      </c>
      <c r="E713" s="125" t="s">
        <v>953</v>
      </c>
      <c r="F713" s="125" t="s">
        <v>958</v>
      </c>
      <c r="G713" s="125">
        <v>55</v>
      </c>
      <c r="H713" s="125">
        <v>0</v>
      </c>
      <c r="I713" s="125">
        <v>0</v>
      </c>
      <c r="J713" s="125">
        <v>0</v>
      </c>
      <c r="K713" s="125">
        <v>0</v>
      </c>
      <c r="L713" s="125">
        <v>0</v>
      </c>
      <c r="M713" s="125">
        <v>1</v>
      </c>
      <c r="N713" s="125">
        <v>0.62680000000000002</v>
      </c>
      <c r="O713" s="125">
        <v>4139</v>
      </c>
      <c r="P713" s="125">
        <v>14104</v>
      </c>
      <c r="Q713" s="125">
        <v>2594.3252000000002</v>
      </c>
      <c r="R713" s="125">
        <v>108541</v>
      </c>
      <c r="S713" s="126">
        <v>70.256537982565376</v>
      </c>
    </row>
    <row r="714" spans="1:19" x14ac:dyDescent="0.25">
      <c r="A714" s="123">
        <v>10</v>
      </c>
      <c r="B714" s="125" t="s">
        <v>1748</v>
      </c>
      <c r="C714" s="127">
        <v>10669</v>
      </c>
      <c r="D714" s="125" t="s">
        <v>2697</v>
      </c>
      <c r="E714" s="125" t="s">
        <v>949</v>
      </c>
      <c r="F714" s="125" t="s">
        <v>950</v>
      </c>
      <c r="G714" s="125">
        <v>1188</v>
      </c>
      <c r="H714" s="125">
        <v>178</v>
      </c>
      <c r="I714" s="125">
        <v>32</v>
      </c>
      <c r="J714" s="125">
        <v>28</v>
      </c>
      <c r="K714" s="125">
        <v>20</v>
      </c>
      <c r="L714" s="125">
        <v>258</v>
      </c>
      <c r="M714" s="125">
        <v>25</v>
      </c>
      <c r="N714" s="125">
        <v>2.1577000000000002</v>
      </c>
      <c r="O714" s="125">
        <v>96134</v>
      </c>
      <c r="P714" s="125">
        <v>502244</v>
      </c>
      <c r="Q714" s="125">
        <v>207424.23</v>
      </c>
      <c r="R714" s="125">
        <v>973864</v>
      </c>
      <c r="S714" s="126">
        <v>115.82583829159172</v>
      </c>
    </row>
    <row r="715" spans="1:19" ht="42" x14ac:dyDescent="0.25">
      <c r="A715" s="123">
        <v>10</v>
      </c>
      <c r="B715" s="125" t="s">
        <v>1748</v>
      </c>
      <c r="C715" s="127">
        <v>21984</v>
      </c>
      <c r="D715" s="125" t="s">
        <v>2717</v>
      </c>
      <c r="E715" s="125" t="s">
        <v>986</v>
      </c>
      <c r="F715" s="125" t="s">
        <v>1013</v>
      </c>
      <c r="G715" s="125">
        <v>174</v>
      </c>
      <c r="H715" s="125">
        <v>12</v>
      </c>
      <c r="I715" s="125">
        <v>0</v>
      </c>
      <c r="J715" s="125">
        <v>0</v>
      </c>
      <c r="K715" s="125">
        <v>0</v>
      </c>
      <c r="L715" s="125">
        <v>12</v>
      </c>
      <c r="M715" s="125">
        <v>4</v>
      </c>
      <c r="N715" s="125">
        <v>1.05</v>
      </c>
      <c r="O715" s="125">
        <v>11685</v>
      </c>
      <c r="P715" s="125">
        <v>69368</v>
      </c>
      <c r="Q715" s="125">
        <v>12274.65</v>
      </c>
      <c r="R715" s="125">
        <v>219042</v>
      </c>
      <c r="S715" s="126">
        <v>109.22374429223744</v>
      </c>
    </row>
    <row r="716" spans="1:19" x14ac:dyDescent="0.25">
      <c r="A716" s="123">
        <v>10</v>
      </c>
      <c r="B716" s="125" t="s">
        <v>1748</v>
      </c>
      <c r="C716" s="127">
        <v>10954</v>
      </c>
      <c r="D716" s="125" t="s">
        <v>2708</v>
      </c>
      <c r="E716" s="125" t="s">
        <v>986</v>
      </c>
      <c r="F716" s="125" t="s">
        <v>987</v>
      </c>
      <c r="G716" s="125">
        <v>209</v>
      </c>
      <c r="H716" s="125">
        <v>6</v>
      </c>
      <c r="I716" s="125">
        <v>0</v>
      </c>
      <c r="J716" s="125">
        <v>0</v>
      </c>
      <c r="K716" s="125">
        <v>0</v>
      </c>
      <c r="L716" s="125">
        <v>6</v>
      </c>
      <c r="M716" s="125">
        <v>4</v>
      </c>
      <c r="N716" s="125">
        <v>0.95</v>
      </c>
      <c r="O716" s="125">
        <v>19616</v>
      </c>
      <c r="P716" s="125">
        <v>71376</v>
      </c>
      <c r="Q716" s="125">
        <v>19816.509999999998</v>
      </c>
      <c r="R716" s="125">
        <v>369826</v>
      </c>
      <c r="S716" s="126">
        <v>93.564921019859739</v>
      </c>
    </row>
    <row r="717" spans="1:19" ht="42" x14ac:dyDescent="0.25">
      <c r="A717" s="123">
        <v>10</v>
      </c>
      <c r="B717" s="125" t="s">
        <v>1748</v>
      </c>
      <c r="C717" s="127">
        <v>11443</v>
      </c>
      <c r="D717" s="125" t="s">
        <v>2716</v>
      </c>
      <c r="E717" s="125" t="s">
        <v>986</v>
      </c>
      <c r="F717" s="125" t="s">
        <v>987</v>
      </c>
      <c r="G717" s="125">
        <v>322</v>
      </c>
      <c r="H717" s="125">
        <v>4</v>
      </c>
      <c r="I717" s="125">
        <v>0</v>
      </c>
      <c r="J717" s="125">
        <v>0</v>
      </c>
      <c r="K717" s="125">
        <v>1</v>
      </c>
      <c r="L717" s="125">
        <v>5</v>
      </c>
      <c r="M717" s="125">
        <v>4</v>
      </c>
      <c r="N717" s="125">
        <v>0.99639999999999995</v>
      </c>
      <c r="O717" s="125">
        <v>26114</v>
      </c>
      <c r="P717" s="125">
        <v>103036</v>
      </c>
      <c r="Q717" s="125">
        <v>26019.989600000001</v>
      </c>
      <c r="R717" s="125">
        <v>296105</v>
      </c>
      <c r="S717" s="126">
        <v>87.667829490342896</v>
      </c>
    </row>
    <row r="718" spans="1:19" x14ac:dyDescent="0.25">
      <c r="A718" s="123">
        <v>10</v>
      </c>
      <c r="B718" s="125" t="s">
        <v>1748</v>
      </c>
      <c r="C718" s="127">
        <v>10951</v>
      </c>
      <c r="D718" s="125" t="s">
        <v>2705</v>
      </c>
      <c r="E718" s="125" t="s">
        <v>953</v>
      </c>
      <c r="F718" s="125" t="s">
        <v>961</v>
      </c>
      <c r="G718" s="125">
        <v>135</v>
      </c>
      <c r="H718" s="125">
        <v>6</v>
      </c>
      <c r="I718" s="125">
        <v>0</v>
      </c>
      <c r="J718" s="125">
        <v>0</v>
      </c>
      <c r="K718" s="125">
        <v>0</v>
      </c>
      <c r="L718" s="125">
        <v>6</v>
      </c>
      <c r="M718" s="125">
        <v>3</v>
      </c>
      <c r="N718" s="125">
        <v>0.71409999999999996</v>
      </c>
      <c r="O718" s="125">
        <v>12640</v>
      </c>
      <c r="P718" s="125">
        <v>40224</v>
      </c>
      <c r="Q718" s="125">
        <v>9026.2240000000002</v>
      </c>
      <c r="R718" s="125">
        <v>210638</v>
      </c>
      <c r="S718" s="126">
        <v>81.631659056316593</v>
      </c>
    </row>
    <row r="719" spans="1:19" x14ac:dyDescent="0.25">
      <c r="A719" s="123">
        <v>10</v>
      </c>
      <c r="B719" s="125" t="s">
        <v>1748</v>
      </c>
      <c r="C719" s="127">
        <v>10956</v>
      </c>
      <c r="D719" s="125" t="s">
        <v>2709</v>
      </c>
      <c r="E719" s="125" t="s">
        <v>953</v>
      </c>
      <c r="F719" s="125" t="s">
        <v>961</v>
      </c>
      <c r="G719" s="125">
        <v>120</v>
      </c>
      <c r="H719" s="125">
        <v>0</v>
      </c>
      <c r="I719" s="125">
        <v>0</v>
      </c>
      <c r="J719" s="125">
        <v>0</v>
      </c>
      <c r="K719" s="125">
        <v>0</v>
      </c>
      <c r="L719" s="125">
        <v>0</v>
      </c>
      <c r="M719" s="125">
        <v>2</v>
      </c>
      <c r="N719" s="125">
        <v>0.66</v>
      </c>
      <c r="O719" s="125">
        <v>10416</v>
      </c>
      <c r="P719" s="125">
        <v>38634</v>
      </c>
      <c r="Q719" s="125">
        <v>6838.3756000000003</v>
      </c>
      <c r="R719" s="125">
        <v>220188</v>
      </c>
      <c r="S719" s="126">
        <v>88.205479452054789</v>
      </c>
    </row>
    <row r="720" spans="1:19" x14ac:dyDescent="0.25">
      <c r="A720" s="123">
        <v>10</v>
      </c>
      <c r="B720" s="125" t="s">
        <v>1748</v>
      </c>
      <c r="C720" s="127">
        <v>10952</v>
      </c>
      <c r="D720" s="125" t="s">
        <v>2706</v>
      </c>
      <c r="E720" s="125" t="s">
        <v>953</v>
      </c>
      <c r="F720" s="125" t="s">
        <v>958</v>
      </c>
      <c r="G720" s="125">
        <v>41</v>
      </c>
      <c r="H720" s="125">
        <v>0</v>
      </c>
      <c r="I720" s="125">
        <v>0</v>
      </c>
      <c r="J720" s="125">
        <v>0</v>
      </c>
      <c r="K720" s="125">
        <v>0</v>
      </c>
      <c r="L720" s="125">
        <v>0</v>
      </c>
      <c r="M720" s="125">
        <v>1</v>
      </c>
      <c r="N720" s="125">
        <v>0.62939999999999996</v>
      </c>
      <c r="O720" s="125">
        <v>3518</v>
      </c>
      <c r="P720" s="125">
        <v>9255</v>
      </c>
      <c r="Q720" s="125">
        <v>2216.9299999999998</v>
      </c>
      <c r="R720" s="125">
        <v>87168</v>
      </c>
      <c r="S720" s="126">
        <v>61.844303374540594</v>
      </c>
    </row>
    <row r="721" spans="1:19" x14ac:dyDescent="0.25">
      <c r="A721" s="123">
        <v>10</v>
      </c>
      <c r="B721" s="125" t="s">
        <v>1748</v>
      </c>
      <c r="C721" s="127">
        <v>10947</v>
      </c>
      <c r="D721" s="125" t="s">
        <v>2701</v>
      </c>
      <c r="E721" s="125" t="s">
        <v>953</v>
      </c>
      <c r="F721" s="125" t="s">
        <v>958</v>
      </c>
      <c r="G721" s="125">
        <v>80</v>
      </c>
      <c r="H721" s="125">
        <v>0</v>
      </c>
      <c r="I721" s="125">
        <v>0</v>
      </c>
      <c r="J721" s="125">
        <v>0</v>
      </c>
      <c r="K721" s="125">
        <v>0</v>
      </c>
      <c r="L721" s="125">
        <v>0</v>
      </c>
      <c r="M721" s="125">
        <v>2</v>
      </c>
      <c r="N721" s="125">
        <v>0.62860000000000005</v>
      </c>
      <c r="O721" s="125">
        <v>5258</v>
      </c>
      <c r="P721" s="125">
        <v>17596</v>
      </c>
      <c r="Q721" s="125">
        <v>3304.95</v>
      </c>
      <c r="R721" s="125">
        <v>144461</v>
      </c>
      <c r="S721" s="126">
        <v>60.260273972602739</v>
      </c>
    </row>
    <row r="722" spans="1:19" x14ac:dyDescent="0.25">
      <c r="A722" s="123">
        <v>10</v>
      </c>
      <c r="B722" s="125" t="s">
        <v>1748</v>
      </c>
      <c r="C722" s="127">
        <v>10946</v>
      </c>
      <c r="D722" s="125" t="s">
        <v>2700</v>
      </c>
      <c r="E722" s="125" t="s">
        <v>953</v>
      </c>
      <c r="F722" s="125" t="s">
        <v>958</v>
      </c>
      <c r="G722" s="125">
        <v>70</v>
      </c>
      <c r="H722" s="125">
        <v>0</v>
      </c>
      <c r="I722" s="125">
        <v>0</v>
      </c>
      <c r="J722" s="125">
        <v>0</v>
      </c>
      <c r="K722" s="125">
        <v>0</v>
      </c>
      <c r="L722" s="125">
        <v>0</v>
      </c>
      <c r="M722" s="125">
        <v>1</v>
      </c>
      <c r="N722" s="125">
        <v>0.77600000000000002</v>
      </c>
      <c r="O722" s="125">
        <v>7343</v>
      </c>
      <c r="P722" s="125">
        <v>25160</v>
      </c>
      <c r="Q722" s="125">
        <v>5698.1679999999997</v>
      </c>
      <c r="R722" s="125">
        <v>182372</v>
      </c>
      <c r="S722" s="126">
        <v>98.473581213307241</v>
      </c>
    </row>
    <row r="723" spans="1:19" x14ac:dyDescent="0.25">
      <c r="A723" s="123">
        <v>10</v>
      </c>
      <c r="B723" s="125" t="s">
        <v>1748</v>
      </c>
      <c r="C723" s="127">
        <v>10945</v>
      </c>
      <c r="D723" s="125" t="s">
        <v>2699</v>
      </c>
      <c r="E723" s="125" t="s">
        <v>953</v>
      </c>
      <c r="F723" s="125" t="s">
        <v>958</v>
      </c>
      <c r="G723" s="125">
        <v>30</v>
      </c>
      <c r="H723" s="125">
        <v>0</v>
      </c>
      <c r="I723" s="125">
        <v>0</v>
      </c>
      <c r="J723" s="125">
        <v>0</v>
      </c>
      <c r="K723" s="125">
        <v>0</v>
      </c>
      <c r="L723" s="125">
        <v>0</v>
      </c>
      <c r="M723" s="125">
        <v>1</v>
      </c>
      <c r="N723" s="125">
        <v>0.65449999999999997</v>
      </c>
      <c r="O723" s="125">
        <v>2727</v>
      </c>
      <c r="P723" s="125">
        <v>6861</v>
      </c>
      <c r="Q723" s="125">
        <v>1748.1695</v>
      </c>
      <c r="R723" s="125">
        <v>67269</v>
      </c>
      <c r="S723" s="126">
        <v>62.657534246575345</v>
      </c>
    </row>
    <row r="724" spans="1:19" x14ac:dyDescent="0.25">
      <c r="A724" s="123">
        <v>10</v>
      </c>
      <c r="B724" s="125" t="s">
        <v>1748</v>
      </c>
      <c r="C724" s="127">
        <v>10960</v>
      </c>
      <c r="D724" s="125" t="s">
        <v>2713</v>
      </c>
      <c r="E724" s="125" t="s">
        <v>953</v>
      </c>
      <c r="F724" s="125" t="s">
        <v>958</v>
      </c>
      <c r="G724" s="125">
        <v>28</v>
      </c>
      <c r="H724" s="125">
        <v>0</v>
      </c>
      <c r="I724" s="125">
        <v>0</v>
      </c>
      <c r="J724" s="125">
        <v>0</v>
      </c>
      <c r="K724" s="125">
        <v>0</v>
      </c>
      <c r="L724" s="125">
        <v>0</v>
      </c>
      <c r="M724" s="125">
        <v>1</v>
      </c>
      <c r="N724" s="125">
        <v>0.6421</v>
      </c>
      <c r="O724" s="125">
        <v>2086</v>
      </c>
      <c r="P724" s="125">
        <v>7050</v>
      </c>
      <c r="Q724" s="125">
        <v>1339.4205999999999</v>
      </c>
      <c r="R724" s="125">
        <v>67953</v>
      </c>
      <c r="S724" s="126">
        <v>68.982387475538161</v>
      </c>
    </row>
    <row r="725" spans="1:19" x14ac:dyDescent="0.25">
      <c r="A725" s="123">
        <v>10</v>
      </c>
      <c r="B725" s="125" t="s">
        <v>1748</v>
      </c>
      <c r="C725" s="127">
        <v>10957</v>
      </c>
      <c r="D725" s="125" t="s">
        <v>2710</v>
      </c>
      <c r="E725" s="125" t="s">
        <v>953</v>
      </c>
      <c r="F725" s="125" t="s">
        <v>958</v>
      </c>
      <c r="G725" s="125">
        <v>30</v>
      </c>
      <c r="H725" s="125">
        <v>0</v>
      </c>
      <c r="I725" s="125">
        <v>0</v>
      </c>
      <c r="J725" s="125">
        <v>0</v>
      </c>
      <c r="K725" s="125">
        <v>0</v>
      </c>
      <c r="L725" s="125">
        <v>0</v>
      </c>
      <c r="M725" s="125">
        <v>1</v>
      </c>
      <c r="N725" s="125">
        <v>0.59340000000000004</v>
      </c>
      <c r="O725" s="125">
        <v>1756</v>
      </c>
      <c r="P725" s="125">
        <v>4922</v>
      </c>
      <c r="Q725" s="125">
        <v>1039.6368</v>
      </c>
      <c r="R725" s="125">
        <v>61533</v>
      </c>
      <c r="S725" s="126">
        <v>44.949771689497716</v>
      </c>
    </row>
    <row r="726" spans="1:19" x14ac:dyDescent="0.25">
      <c r="A726" s="123">
        <v>10</v>
      </c>
      <c r="B726" s="125" t="s">
        <v>1748</v>
      </c>
      <c r="C726" s="127">
        <v>10962</v>
      </c>
      <c r="D726" s="125" t="s">
        <v>2715</v>
      </c>
      <c r="E726" s="125" t="s">
        <v>953</v>
      </c>
      <c r="F726" s="125" t="s">
        <v>958</v>
      </c>
      <c r="G726" s="125">
        <v>25</v>
      </c>
      <c r="H726" s="125">
        <v>0</v>
      </c>
      <c r="I726" s="125">
        <v>0</v>
      </c>
      <c r="J726" s="125">
        <v>0</v>
      </c>
      <c r="K726" s="125">
        <v>0</v>
      </c>
      <c r="L726" s="125">
        <v>0</v>
      </c>
      <c r="M726" s="125">
        <v>1</v>
      </c>
      <c r="N726" s="125">
        <v>0.6048</v>
      </c>
      <c r="O726" s="125">
        <v>1647</v>
      </c>
      <c r="P726" s="125">
        <v>4852</v>
      </c>
      <c r="Q726" s="125">
        <v>996.10559999999998</v>
      </c>
      <c r="R726" s="125">
        <v>80126</v>
      </c>
      <c r="S726" s="126">
        <v>53.172602739726024</v>
      </c>
    </row>
    <row r="727" spans="1:19" x14ac:dyDescent="0.25">
      <c r="A727" s="123">
        <v>10</v>
      </c>
      <c r="B727" s="125" t="s">
        <v>1748</v>
      </c>
      <c r="C727" s="127">
        <v>10948</v>
      </c>
      <c r="D727" s="125" t="s">
        <v>2702</v>
      </c>
      <c r="E727" s="125" t="s">
        <v>953</v>
      </c>
      <c r="F727" s="125" t="s">
        <v>958</v>
      </c>
      <c r="G727" s="125">
        <v>43</v>
      </c>
      <c r="H727" s="125">
        <v>0</v>
      </c>
      <c r="I727" s="125">
        <v>0</v>
      </c>
      <c r="J727" s="125">
        <v>0</v>
      </c>
      <c r="K727" s="125">
        <v>0</v>
      </c>
      <c r="L727" s="125">
        <v>0</v>
      </c>
      <c r="M727" s="125">
        <v>1</v>
      </c>
      <c r="N727" s="125">
        <v>0.57830000000000004</v>
      </c>
      <c r="O727" s="125">
        <v>2798</v>
      </c>
      <c r="P727" s="125">
        <v>4488</v>
      </c>
      <c r="Q727" s="125">
        <v>1599.7058</v>
      </c>
      <c r="R727" s="125">
        <v>106071</v>
      </c>
      <c r="S727" s="126">
        <v>28.595093978974194</v>
      </c>
    </row>
    <row r="728" spans="1:19" x14ac:dyDescent="0.25">
      <c r="A728" s="123">
        <v>10</v>
      </c>
      <c r="B728" s="125" t="s">
        <v>1748</v>
      </c>
      <c r="C728" s="127">
        <v>10949</v>
      </c>
      <c r="D728" s="125" t="s">
        <v>2703</v>
      </c>
      <c r="E728" s="125" t="s">
        <v>953</v>
      </c>
      <c r="F728" s="125" t="s">
        <v>958</v>
      </c>
      <c r="G728" s="125">
        <v>60</v>
      </c>
      <c r="H728" s="125">
        <v>0</v>
      </c>
      <c r="I728" s="125">
        <v>0</v>
      </c>
      <c r="J728" s="125">
        <v>0</v>
      </c>
      <c r="K728" s="125">
        <v>0</v>
      </c>
      <c r="L728" s="125">
        <v>0</v>
      </c>
      <c r="M728" s="125">
        <v>1</v>
      </c>
      <c r="N728" s="125">
        <v>0.50970000000000004</v>
      </c>
      <c r="O728" s="125">
        <v>5379</v>
      </c>
      <c r="P728" s="125">
        <v>14058</v>
      </c>
      <c r="Q728" s="125">
        <v>2731.9920000000002</v>
      </c>
      <c r="R728" s="125">
        <v>143662</v>
      </c>
      <c r="S728" s="126">
        <v>64.191780821917803</v>
      </c>
    </row>
    <row r="729" spans="1:19" x14ac:dyDescent="0.25">
      <c r="A729" s="123">
        <v>10</v>
      </c>
      <c r="B729" s="125" t="s">
        <v>1748</v>
      </c>
      <c r="C729" s="127">
        <v>10950</v>
      </c>
      <c r="D729" s="125" t="s">
        <v>2704</v>
      </c>
      <c r="E729" s="125" t="s">
        <v>953</v>
      </c>
      <c r="F729" s="125" t="s">
        <v>958</v>
      </c>
      <c r="G729" s="125">
        <v>48</v>
      </c>
      <c r="H729" s="125">
        <v>0</v>
      </c>
      <c r="I729" s="125">
        <v>0</v>
      </c>
      <c r="J729" s="125">
        <v>0</v>
      </c>
      <c r="K729" s="125">
        <v>0</v>
      </c>
      <c r="L729" s="125">
        <v>0</v>
      </c>
      <c r="M729" s="125">
        <v>1</v>
      </c>
      <c r="N729" s="125">
        <v>0.66</v>
      </c>
      <c r="O729" s="125">
        <v>5062</v>
      </c>
      <c r="P729" s="125">
        <v>23846</v>
      </c>
      <c r="Q729" s="125">
        <v>3329.0288</v>
      </c>
      <c r="R729" s="125">
        <v>119540</v>
      </c>
      <c r="S729" s="126">
        <v>136.10730593607306</v>
      </c>
    </row>
    <row r="730" spans="1:19" x14ac:dyDescent="0.25">
      <c r="A730" s="123">
        <v>10</v>
      </c>
      <c r="B730" s="125" t="s">
        <v>1748</v>
      </c>
      <c r="C730" s="127">
        <v>10958</v>
      </c>
      <c r="D730" s="125" t="s">
        <v>2711</v>
      </c>
      <c r="E730" s="125" t="s">
        <v>953</v>
      </c>
      <c r="F730" s="125" t="s">
        <v>958</v>
      </c>
      <c r="G730" s="125">
        <v>34</v>
      </c>
      <c r="H730" s="125">
        <v>0</v>
      </c>
      <c r="I730" s="125">
        <v>0</v>
      </c>
      <c r="J730" s="125">
        <v>0</v>
      </c>
      <c r="K730" s="125">
        <v>0</v>
      </c>
      <c r="L730" s="125">
        <v>0</v>
      </c>
      <c r="M730" s="125">
        <v>1</v>
      </c>
      <c r="N730" s="125">
        <v>0.64</v>
      </c>
      <c r="O730" s="125">
        <v>3725</v>
      </c>
      <c r="P730" s="125">
        <v>9370</v>
      </c>
      <c r="Q730" s="125">
        <v>2352.2446</v>
      </c>
      <c r="R730" s="125">
        <v>69158</v>
      </c>
      <c r="S730" s="126">
        <v>75.503626107977439</v>
      </c>
    </row>
    <row r="731" spans="1:19" x14ac:dyDescent="0.25">
      <c r="A731" s="123">
        <v>10</v>
      </c>
      <c r="B731" s="125" t="s">
        <v>1748</v>
      </c>
      <c r="C731" s="127">
        <v>10953</v>
      </c>
      <c r="D731" s="125" t="s">
        <v>2707</v>
      </c>
      <c r="E731" s="125" t="s">
        <v>953</v>
      </c>
      <c r="F731" s="125" t="s">
        <v>958</v>
      </c>
      <c r="G731" s="125">
        <v>60</v>
      </c>
      <c r="H731" s="125">
        <v>0</v>
      </c>
      <c r="I731" s="125">
        <v>0</v>
      </c>
      <c r="J731" s="125">
        <v>0</v>
      </c>
      <c r="K731" s="125">
        <v>0</v>
      </c>
      <c r="L731" s="125">
        <v>0</v>
      </c>
      <c r="M731" s="125">
        <v>1</v>
      </c>
      <c r="N731" s="125">
        <v>0.69740000000000002</v>
      </c>
      <c r="O731" s="125">
        <v>5600</v>
      </c>
      <c r="P731" s="125">
        <v>17069</v>
      </c>
      <c r="Q731" s="125">
        <v>3886.6406000000002</v>
      </c>
      <c r="R731" s="125">
        <v>152683</v>
      </c>
      <c r="S731" s="126">
        <v>77.94063926940639</v>
      </c>
    </row>
    <row r="732" spans="1:19" x14ac:dyDescent="0.25">
      <c r="A732" s="123">
        <v>10</v>
      </c>
      <c r="B732" s="125" t="s">
        <v>1748</v>
      </c>
      <c r="C732" s="127">
        <v>10944</v>
      </c>
      <c r="D732" s="125" t="s">
        <v>2698</v>
      </c>
      <c r="E732" s="125" t="s">
        <v>953</v>
      </c>
      <c r="F732" s="125" t="s">
        <v>958</v>
      </c>
      <c r="G732" s="125">
        <v>60</v>
      </c>
      <c r="H732" s="125">
        <v>0</v>
      </c>
      <c r="I732" s="125">
        <v>0</v>
      </c>
      <c r="J732" s="125">
        <v>0</v>
      </c>
      <c r="K732" s="125">
        <v>0</v>
      </c>
      <c r="L732" s="125">
        <v>0</v>
      </c>
      <c r="M732" s="125">
        <v>1</v>
      </c>
      <c r="N732" s="125">
        <v>0.56779999999999997</v>
      </c>
      <c r="O732" s="125">
        <v>4740</v>
      </c>
      <c r="P732" s="125">
        <v>14850</v>
      </c>
      <c r="Q732" s="125">
        <v>2673.94</v>
      </c>
      <c r="R732" s="125">
        <v>122178</v>
      </c>
      <c r="S732" s="126">
        <v>67.808219178082197</v>
      </c>
    </row>
    <row r="733" spans="1:19" x14ac:dyDescent="0.25">
      <c r="A733" s="123">
        <v>10</v>
      </c>
      <c r="B733" s="125" t="s">
        <v>1748</v>
      </c>
      <c r="C733" s="127">
        <v>10959</v>
      </c>
      <c r="D733" s="125" t="s">
        <v>2712</v>
      </c>
      <c r="E733" s="125" t="s">
        <v>953</v>
      </c>
      <c r="F733" s="125" t="s">
        <v>958</v>
      </c>
      <c r="G733" s="125">
        <v>35</v>
      </c>
      <c r="H733" s="125">
        <v>0</v>
      </c>
      <c r="I733" s="125">
        <v>0</v>
      </c>
      <c r="J733" s="125">
        <v>0</v>
      </c>
      <c r="K733" s="125">
        <v>0</v>
      </c>
      <c r="L733" s="125">
        <v>0</v>
      </c>
      <c r="M733" s="125">
        <v>1</v>
      </c>
      <c r="N733" s="125">
        <v>0.55969999999999998</v>
      </c>
      <c r="O733" s="125">
        <v>3867</v>
      </c>
      <c r="P733" s="125">
        <v>10373</v>
      </c>
      <c r="Q733" s="125">
        <v>2164.3598999999999</v>
      </c>
      <c r="R733" s="125">
        <v>117321</v>
      </c>
      <c r="S733" s="126">
        <v>81.197651663405082</v>
      </c>
    </row>
    <row r="734" spans="1:19" x14ac:dyDescent="0.25">
      <c r="A734" s="123">
        <v>10</v>
      </c>
      <c r="B734" s="125" t="s">
        <v>1748</v>
      </c>
      <c r="C734" s="127">
        <v>10961</v>
      </c>
      <c r="D734" s="125" t="s">
        <v>2714</v>
      </c>
      <c r="E734" s="125" t="s">
        <v>953</v>
      </c>
      <c r="F734" s="125" t="s">
        <v>958</v>
      </c>
      <c r="G734" s="125">
        <v>37</v>
      </c>
      <c r="H734" s="125">
        <v>0</v>
      </c>
      <c r="I734" s="125">
        <v>0</v>
      </c>
      <c r="J734" s="125">
        <v>0</v>
      </c>
      <c r="K734" s="125">
        <v>0</v>
      </c>
      <c r="L734" s="125">
        <v>0</v>
      </c>
      <c r="M734" s="125">
        <v>1</v>
      </c>
      <c r="N734" s="125">
        <v>0.63149999999999995</v>
      </c>
      <c r="O734" s="125">
        <v>4005</v>
      </c>
      <c r="P734" s="125">
        <v>11184</v>
      </c>
      <c r="Q734" s="125">
        <v>2529.1574999999998</v>
      </c>
      <c r="R734" s="125">
        <v>111544</v>
      </c>
      <c r="S734" s="126">
        <v>82.813772676786371</v>
      </c>
    </row>
    <row r="735" spans="1:19" x14ac:dyDescent="0.25">
      <c r="A735" s="123">
        <v>10</v>
      </c>
      <c r="B735" s="125" t="s">
        <v>1748</v>
      </c>
      <c r="C735" s="127">
        <v>24032</v>
      </c>
      <c r="D735" s="125" t="s">
        <v>2718</v>
      </c>
      <c r="E735" s="125" t="s">
        <v>953</v>
      </c>
      <c r="F735" s="125" t="s">
        <v>980</v>
      </c>
      <c r="G735" s="125">
        <v>11</v>
      </c>
      <c r="H735" s="125">
        <v>0</v>
      </c>
      <c r="I735" s="125">
        <v>0</v>
      </c>
      <c r="J735" s="125">
        <v>0</v>
      </c>
      <c r="K735" s="125">
        <v>0</v>
      </c>
      <c r="L735" s="125">
        <v>0</v>
      </c>
      <c r="M735" s="125">
        <v>0</v>
      </c>
      <c r="N735" s="125">
        <v>0.69499999999999995</v>
      </c>
      <c r="O735" s="125">
        <v>2181</v>
      </c>
      <c r="P735" s="125">
        <v>4877</v>
      </c>
      <c r="Q735" s="125">
        <v>1515.7950000000001</v>
      </c>
      <c r="R735" s="125">
        <v>62762</v>
      </c>
      <c r="S735" s="126">
        <v>121.46948941469489</v>
      </c>
    </row>
    <row r="736" spans="1:19" x14ac:dyDescent="0.25">
      <c r="A736" s="123">
        <v>10</v>
      </c>
      <c r="B736" s="125" t="s">
        <v>1748</v>
      </c>
      <c r="C736" s="127">
        <v>24821</v>
      </c>
      <c r="D736" s="125" t="s">
        <v>2719</v>
      </c>
      <c r="E736" s="125" t="s">
        <v>953</v>
      </c>
      <c r="F736" s="125" t="s">
        <v>980</v>
      </c>
      <c r="G736" s="125">
        <v>10</v>
      </c>
      <c r="H736" s="125">
        <v>0</v>
      </c>
      <c r="I736" s="125">
        <v>0</v>
      </c>
      <c r="J736" s="125">
        <v>0</v>
      </c>
      <c r="K736" s="125">
        <v>0</v>
      </c>
      <c r="L736" s="125">
        <v>0</v>
      </c>
      <c r="M736" s="125">
        <v>0</v>
      </c>
      <c r="N736" s="125">
        <v>0.76749999999999996</v>
      </c>
      <c r="O736" s="125">
        <v>2424</v>
      </c>
      <c r="P736" s="125">
        <v>4693</v>
      </c>
      <c r="Q736" s="125">
        <v>1860.5364999999999</v>
      </c>
      <c r="R736" s="125">
        <v>61308</v>
      </c>
      <c r="S736" s="126">
        <v>128.57534246575344</v>
      </c>
    </row>
    <row r="737" spans="1:19" x14ac:dyDescent="0.25">
      <c r="A737" s="123">
        <v>10</v>
      </c>
      <c r="B737" s="125" t="s">
        <v>1748</v>
      </c>
      <c r="C737" s="127">
        <v>27968</v>
      </c>
      <c r="D737" s="125" t="s">
        <v>2721</v>
      </c>
      <c r="E737" s="125" t="s">
        <v>953</v>
      </c>
      <c r="F737" s="125" t="s">
        <v>980</v>
      </c>
      <c r="G737" s="125">
        <v>10</v>
      </c>
      <c r="H737" s="125">
        <v>0</v>
      </c>
      <c r="I737" s="125">
        <v>0</v>
      </c>
      <c r="J737" s="125">
        <v>0</v>
      </c>
      <c r="K737" s="125">
        <v>0</v>
      </c>
      <c r="L737" s="125">
        <v>0</v>
      </c>
      <c r="M737" s="125">
        <v>0</v>
      </c>
      <c r="N737" s="125">
        <v>0.52</v>
      </c>
      <c r="O737" s="125">
        <v>1147</v>
      </c>
      <c r="P737" s="125">
        <v>2268</v>
      </c>
      <c r="Q737" s="125">
        <v>601.53</v>
      </c>
      <c r="R737" s="125">
        <v>46996</v>
      </c>
      <c r="S737" s="126">
        <v>62.136986301369866</v>
      </c>
    </row>
    <row r="738" spans="1:19" x14ac:dyDescent="0.25">
      <c r="A738" s="123">
        <v>10</v>
      </c>
      <c r="B738" s="125" t="s">
        <v>1748</v>
      </c>
      <c r="C738" s="127">
        <v>27967</v>
      </c>
      <c r="D738" s="125" t="s">
        <v>2720</v>
      </c>
      <c r="E738" s="125" t="s">
        <v>953</v>
      </c>
      <c r="F738" s="125" t="s">
        <v>980</v>
      </c>
      <c r="G738" s="125">
        <v>10</v>
      </c>
      <c r="H738" s="125">
        <v>0</v>
      </c>
      <c r="I738" s="125">
        <v>0</v>
      </c>
      <c r="J738" s="125">
        <v>0</v>
      </c>
      <c r="K738" s="125">
        <v>0</v>
      </c>
      <c r="L738" s="125">
        <v>0</v>
      </c>
      <c r="M738" s="125">
        <v>0</v>
      </c>
      <c r="N738" s="125">
        <v>0.69910000000000005</v>
      </c>
      <c r="O738" s="125">
        <v>1803</v>
      </c>
      <c r="P738" s="125">
        <v>5015</v>
      </c>
      <c r="Q738" s="125">
        <v>1118.6400000000001</v>
      </c>
      <c r="R738" s="125">
        <v>50289</v>
      </c>
      <c r="S738" s="126">
        <v>137.39726027397259</v>
      </c>
    </row>
    <row r="739" spans="1:19" x14ac:dyDescent="0.25">
      <c r="A739" s="123">
        <v>10</v>
      </c>
      <c r="B739" s="125" t="s">
        <v>1748</v>
      </c>
      <c r="C739" s="127">
        <v>27976</v>
      </c>
      <c r="D739" s="125" t="s">
        <v>2722</v>
      </c>
      <c r="E739" s="125" t="s">
        <v>953</v>
      </c>
      <c r="F739" s="125" t="s">
        <v>980</v>
      </c>
      <c r="G739" s="125">
        <v>10</v>
      </c>
      <c r="H739" s="125">
        <v>0</v>
      </c>
      <c r="I739" s="125">
        <v>0</v>
      </c>
      <c r="J739" s="125">
        <v>0</v>
      </c>
      <c r="K739" s="125">
        <v>0</v>
      </c>
      <c r="L739" s="125">
        <v>0</v>
      </c>
      <c r="M739" s="125">
        <v>0</v>
      </c>
      <c r="N739" s="125">
        <v>0.59530000000000005</v>
      </c>
      <c r="O739" s="125">
        <v>901</v>
      </c>
      <c r="P739" s="125">
        <v>2582</v>
      </c>
      <c r="Q739" s="125">
        <v>536.36530000000005</v>
      </c>
      <c r="R739" s="125">
        <v>52368</v>
      </c>
      <c r="S739" s="126">
        <v>70.739726027397253</v>
      </c>
    </row>
    <row r="740" spans="1:19" x14ac:dyDescent="0.25">
      <c r="A740" s="123">
        <v>11</v>
      </c>
      <c r="B740" s="125" t="s">
        <v>1775</v>
      </c>
      <c r="C740" s="127">
        <v>10738</v>
      </c>
      <c r="D740" s="125" t="s">
        <v>2723</v>
      </c>
      <c r="E740" s="125" t="s">
        <v>986</v>
      </c>
      <c r="F740" s="125" t="s">
        <v>1013</v>
      </c>
      <c r="G740" s="125">
        <v>341</v>
      </c>
      <c r="H740" s="125">
        <v>10</v>
      </c>
      <c r="I740" s="125">
        <v>8</v>
      </c>
      <c r="J740" s="125">
        <v>0</v>
      </c>
      <c r="K740" s="125">
        <v>0</v>
      </c>
      <c r="L740" s="125">
        <v>18</v>
      </c>
      <c r="M740" s="125">
        <v>7</v>
      </c>
      <c r="N740" s="125">
        <v>1.1352</v>
      </c>
      <c r="O740" s="125">
        <v>30061</v>
      </c>
      <c r="P740" s="125">
        <v>127447</v>
      </c>
      <c r="Q740" s="125">
        <v>34125.247199999998</v>
      </c>
      <c r="R740" s="125">
        <v>344944</v>
      </c>
      <c r="S740" s="126">
        <v>102.39585425621661</v>
      </c>
    </row>
    <row r="741" spans="1:19" x14ac:dyDescent="0.25">
      <c r="A741" s="123">
        <v>11</v>
      </c>
      <c r="B741" s="125" t="s">
        <v>1775</v>
      </c>
      <c r="C741" s="127">
        <v>11340</v>
      </c>
      <c r="D741" s="125" t="s">
        <v>2724</v>
      </c>
      <c r="E741" s="125" t="s">
        <v>953</v>
      </c>
      <c r="F741" s="125" t="s">
        <v>958</v>
      </c>
      <c r="G741" s="125">
        <v>45</v>
      </c>
      <c r="H741" s="125">
        <v>0</v>
      </c>
      <c r="I741" s="125">
        <v>0</v>
      </c>
      <c r="J741" s="125">
        <v>0</v>
      </c>
      <c r="K741" s="125">
        <v>0</v>
      </c>
      <c r="L741" s="125">
        <v>0</v>
      </c>
      <c r="M741" s="125">
        <v>0</v>
      </c>
      <c r="N741" s="125">
        <v>0.60709999999999997</v>
      </c>
      <c r="O741" s="125">
        <v>4257</v>
      </c>
      <c r="P741" s="125">
        <v>16080</v>
      </c>
      <c r="Q741" s="125">
        <v>2558.3193999999999</v>
      </c>
      <c r="R741" s="125">
        <v>93991</v>
      </c>
      <c r="S741" s="126">
        <v>97.899543378995432</v>
      </c>
    </row>
    <row r="742" spans="1:19" x14ac:dyDescent="0.25">
      <c r="A742" s="123">
        <v>11</v>
      </c>
      <c r="B742" s="125" t="s">
        <v>1775</v>
      </c>
      <c r="C742" s="127">
        <v>11342</v>
      </c>
      <c r="D742" s="125" t="s">
        <v>2726</v>
      </c>
      <c r="E742" s="125" t="s">
        <v>953</v>
      </c>
      <c r="F742" s="125" t="s">
        <v>958</v>
      </c>
      <c r="G742" s="125">
        <v>85</v>
      </c>
      <c r="H742" s="125">
        <v>0</v>
      </c>
      <c r="I742" s="125">
        <v>0</v>
      </c>
      <c r="J742" s="125">
        <v>0</v>
      </c>
      <c r="K742" s="125">
        <v>0</v>
      </c>
      <c r="L742" s="125">
        <v>0</v>
      </c>
      <c r="M742" s="125">
        <v>1</v>
      </c>
      <c r="N742" s="125">
        <v>0.59499999999999997</v>
      </c>
      <c r="O742" s="125">
        <v>6384</v>
      </c>
      <c r="P742" s="125">
        <v>16035</v>
      </c>
      <c r="Q742" s="125">
        <v>3799.97</v>
      </c>
      <c r="R742" s="125">
        <v>124284</v>
      </c>
      <c r="S742" s="126">
        <v>51.684125705076553</v>
      </c>
    </row>
    <row r="743" spans="1:19" x14ac:dyDescent="0.25">
      <c r="A743" s="123">
        <v>11</v>
      </c>
      <c r="B743" s="125" t="s">
        <v>1775</v>
      </c>
      <c r="C743" s="127">
        <v>11344</v>
      </c>
      <c r="D743" s="125" t="s">
        <v>2728</v>
      </c>
      <c r="E743" s="125" t="s">
        <v>953</v>
      </c>
      <c r="F743" s="125" t="s">
        <v>958</v>
      </c>
      <c r="G743" s="125">
        <v>45</v>
      </c>
      <c r="H743" s="125">
        <v>0</v>
      </c>
      <c r="I743" s="125">
        <v>0</v>
      </c>
      <c r="J743" s="125">
        <v>0</v>
      </c>
      <c r="K743" s="125">
        <v>0</v>
      </c>
      <c r="L743" s="125">
        <v>0</v>
      </c>
      <c r="M743" s="125">
        <v>0</v>
      </c>
      <c r="N743" s="125">
        <v>0.68240000000000001</v>
      </c>
      <c r="O743" s="125">
        <v>4239</v>
      </c>
      <c r="P743" s="125">
        <v>12636</v>
      </c>
      <c r="Q743" s="125">
        <v>2892.6936000000001</v>
      </c>
      <c r="R743" s="125">
        <v>85302</v>
      </c>
      <c r="S743" s="126">
        <v>76.93150684931507</v>
      </c>
    </row>
    <row r="744" spans="1:19" x14ac:dyDescent="0.25">
      <c r="A744" s="123">
        <v>11</v>
      </c>
      <c r="B744" s="125" t="s">
        <v>1775</v>
      </c>
      <c r="C744" s="127">
        <v>11345</v>
      </c>
      <c r="D744" s="125" t="s">
        <v>2729</v>
      </c>
      <c r="E744" s="125" t="s">
        <v>953</v>
      </c>
      <c r="F744" s="125" t="s">
        <v>958</v>
      </c>
      <c r="G744" s="125">
        <v>30</v>
      </c>
      <c r="H744" s="125">
        <v>0</v>
      </c>
      <c r="I744" s="125">
        <v>0</v>
      </c>
      <c r="J744" s="125">
        <v>0</v>
      </c>
      <c r="K744" s="125">
        <v>0</v>
      </c>
      <c r="L744" s="125">
        <v>0</v>
      </c>
      <c r="M744" s="125">
        <v>0</v>
      </c>
      <c r="N744" s="125">
        <v>0.5</v>
      </c>
      <c r="O744" s="125">
        <v>2998</v>
      </c>
      <c r="P744" s="125">
        <v>7284</v>
      </c>
      <c r="Q744" s="125">
        <v>1457.63</v>
      </c>
      <c r="R744" s="125">
        <v>159852</v>
      </c>
      <c r="S744" s="126">
        <v>66.520547945205479</v>
      </c>
    </row>
    <row r="745" spans="1:19" x14ac:dyDescent="0.25">
      <c r="A745" s="123">
        <v>11</v>
      </c>
      <c r="B745" s="125" t="s">
        <v>1775</v>
      </c>
      <c r="C745" s="127">
        <v>11346</v>
      </c>
      <c r="D745" s="125" t="s">
        <v>2730</v>
      </c>
      <c r="E745" s="125" t="s">
        <v>953</v>
      </c>
      <c r="F745" s="125" t="s">
        <v>958</v>
      </c>
      <c r="G745" s="125">
        <v>45</v>
      </c>
      <c r="H745" s="125">
        <v>0</v>
      </c>
      <c r="I745" s="125">
        <v>0</v>
      </c>
      <c r="J745" s="125">
        <v>0</v>
      </c>
      <c r="K745" s="125">
        <v>0</v>
      </c>
      <c r="L745" s="125">
        <v>0</v>
      </c>
      <c r="M745" s="125">
        <v>1</v>
      </c>
      <c r="N745" s="125">
        <v>0.61140000000000005</v>
      </c>
      <c r="O745" s="125">
        <v>2803</v>
      </c>
      <c r="P745" s="125">
        <v>12018</v>
      </c>
      <c r="Q745" s="125">
        <v>1713.8</v>
      </c>
      <c r="R745" s="125">
        <v>102615</v>
      </c>
      <c r="S745" s="126">
        <v>73.168949771689498</v>
      </c>
    </row>
    <row r="746" spans="1:19" x14ac:dyDescent="0.25">
      <c r="A746" s="123">
        <v>11</v>
      </c>
      <c r="B746" s="125" t="s">
        <v>1775</v>
      </c>
      <c r="C746" s="127">
        <v>11343</v>
      </c>
      <c r="D746" s="125" t="s">
        <v>2727</v>
      </c>
      <c r="E746" s="125" t="s">
        <v>953</v>
      </c>
      <c r="F746" s="125" t="s">
        <v>958</v>
      </c>
      <c r="G746" s="125">
        <v>85</v>
      </c>
      <c r="H746" s="125">
        <v>0</v>
      </c>
      <c r="I746" s="125">
        <v>0</v>
      </c>
      <c r="J746" s="125">
        <v>0</v>
      </c>
      <c r="K746" s="125">
        <v>0</v>
      </c>
      <c r="L746" s="125">
        <v>0</v>
      </c>
      <c r="M746" s="125">
        <v>1</v>
      </c>
      <c r="N746" s="125">
        <v>0.60040000000000004</v>
      </c>
      <c r="O746" s="125">
        <v>7380</v>
      </c>
      <c r="P746" s="125">
        <v>19716</v>
      </c>
      <c r="Q746" s="125">
        <v>4396.88</v>
      </c>
      <c r="R746" s="125">
        <v>129696</v>
      </c>
      <c r="S746" s="126">
        <v>63.548751007252214</v>
      </c>
    </row>
    <row r="747" spans="1:19" x14ac:dyDescent="0.25">
      <c r="A747" s="123">
        <v>11</v>
      </c>
      <c r="B747" s="125" t="s">
        <v>1775</v>
      </c>
      <c r="C747" s="127">
        <v>77753</v>
      </c>
      <c r="D747" s="125" t="s">
        <v>2731</v>
      </c>
      <c r="E747" s="125" t="s">
        <v>953</v>
      </c>
      <c r="F747" s="125" t="s">
        <v>980</v>
      </c>
      <c r="G747" s="125">
        <v>10</v>
      </c>
      <c r="H747" s="125">
        <v>0</v>
      </c>
      <c r="I747" s="125">
        <v>0</v>
      </c>
      <c r="J747" s="125">
        <v>0</v>
      </c>
      <c r="K747" s="125">
        <v>0</v>
      </c>
      <c r="L747" s="125">
        <v>0</v>
      </c>
      <c r="M747" s="125">
        <v>0</v>
      </c>
      <c r="N747" s="125">
        <v>0.56000000000000005</v>
      </c>
      <c r="O747" s="125">
        <v>190</v>
      </c>
      <c r="P747" s="125">
        <v>361</v>
      </c>
      <c r="Q747" s="125">
        <v>106.04559999999999</v>
      </c>
      <c r="R747" s="125">
        <v>15723</v>
      </c>
      <c r="S747" s="126">
        <v>9.8904109589041092</v>
      </c>
    </row>
    <row r="748" spans="1:19" x14ac:dyDescent="0.25">
      <c r="A748" s="123">
        <v>11</v>
      </c>
      <c r="B748" s="125" t="s">
        <v>1775</v>
      </c>
      <c r="C748" s="127">
        <v>11341</v>
      </c>
      <c r="D748" s="125" t="s">
        <v>2725</v>
      </c>
      <c r="E748" s="125" t="s">
        <v>953</v>
      </c>
      <c r="F748" s="125" t="s">
        <v>980</v>
      </c>
      <c r="G748" s="125">
        <v>30</v>
      </c>
      <c r="H748" s="125">
        <v>0</v>
      </c>
      <c r="I748" s="125">
        <v>0</v>
      </c>
      <c r="J748" s="125">
        <v>0</v>
      </c>
      <c r="K748" s="125">
        <v>0</v>
      </c>
      <c r="L748" s="125">
        <v>0</v>
      </c>
      <c r="M748" s="125">
        <v>0</v>
      </c>
      <c r="N748" s="125">
        <v>0.57340000000000002</v>
      </c>
      <c r="O748" s="125">
        <v>1491</v>
      </c>
      <c r="P748" s="125">
        <v>3970</v>
      </c>
      <c r="Q748" s="125">
        <v>826.32920000000001</v>
      </c>
      <c r="R748" s="125">
        <v>41262</v>
      </c>
      <c r="S748" s="126">
        <v>36.25570776255708</v>
      </c>
    </row>
    <row r="749" spans="1:19" ht="42" x14ac:dyDescent="0.25">
      <c r="A749" s="123">
        <v>11</v>
      </c>
      <c r="B749" s="125" t="s">
        <v>1785</v>
      </c>
      <c r="C749" s="127">
        <v>10744</v>
      </c>
      <c r="D749" s="125" t="s">
        <v>2732</v>
      </c>
      <c r="E749" s="125" t="s">
        <v>986</v>
      </c>
      <c r="F749" s="125" t="s">
        <v>1013</v>
      </c>
      <c r="G749" s="125">
        <v>509</v>
      </c>
      <c r="H749" s="125">
        <v>8</v>
      </c>
      <c r="I749" s="125">
        <v>8</v>
      </c>
      <c r="J749" s="125">
        <v>8</v>
      </c>
      <c r="K749" s="125">
        <v>16</v>
      </c>
      <c r="L749" s="125">
        <v>40</v>
      </c>
      <c r="M749" s="125">
        <v>10</v>
      </c>
      <c r="N749" s="125">
        <v>1.33</v>
      </c>
      <c r="O749" s="125">
        <v>32433</v>
      </c>
      <c r="P749" s="125">
        <v>171391</v>
      </c>
      <c r="Q749" s="125">
        <v>43142.38</v>
      </c>
      <c r="R749" s="125">
        <v>407454</v>
      </c>
      <c r="S749" s="126">
        <v>92.252334687945748</v>
      </c>
    </row>
    <row r="750" spans="1:19" x14ac:dyDescent="0.25">
      <c r="A750" s="123">
        <v>11</v>
      </c>
      <c r="B750" s="125" t="s">
        <v>1785</v>
      </c>
      <c r="C750" s="127">
        <v>11379</v>
      </c>
      <c r="D750" s="125" t="s">
        <v>2737</v>
      </c>
      <c r="E750" s="125" t="s">
        <v>953</v>
      </c>
      <c r="F750" s="125" t="s">
        <v>961</v>
      </c>
      <c r="G750" s="125">
        <v>120</v>
      </c>
      <c r="H750" s="125">
        <v>8</v>
      </c>
      <c r="I750" s="125">
        <v>0</v>
      </c>
      <c r="J750" s="125">
        <v>0</v>
      </c>
      <c r="K750" s="125">
        <v>0</v>
      </c>
      <c r="L750" s="125">
        <v>8</v>
      </c>
      <c r="M750" s="125">
        <v>2</v>
      </c>
      <c r="N750" s="125">
        <v>0.90010000000000001</v>
      </c>
      <c r="O750" s="125">
        <v>9252</v>
      </c>
      <c r="P750" s="125">
        <v>36810</v>
      </c>
      <c r="Q750" s="125">
        <v>8327.7252000000008</v>
      </c>
      <c r="R750" s="125">
        <v>199543</v>
      </c>
      <c r="S750" s="126">
        <v>84.041095890410958</v>
      </c>
    </row>
    <row r="751" spans="1:19" x14ac:dyDescent="0.25">
      <c r="A751" s="123">
        <v>11</v>
      </c>
      <c r="B751" s="125" t="s">
        <v>1785</v>
      </c>
      <c r="C751" s="127">
        <v>11376</v>
      </c>
      <c r="D751" s="125" t="s">
        <v>2734</v>
      </c>
      <c r="E751" s="125" t="s">
        <v>953</v>
      </c>
      <c r="F751" s="125" t="s">
        <v>958</v>
      </c>
      <c r="G751" s="125">
        <v>60</v>
      </c>
      <c r="H751" s="125">
        <v>0</v>
      </c>
      <c r="I751" s="125">
        <v>0</v>
      </c>
      <c r="J751" s="125">
        <v>0</v>
      </c>
      <c r="K751" s="125">
        <v>0</v>
      </c>
      <c r="L751" s="125">
        <v>0</v>
      </c>
      <c r="M751" s="125">
        <v>1</v>
      </c>
      <c r="N751" s="125">
        <v>0.5615</v>
      </c>
      <c r="O751" s="125">
        <v>4157</v>
      </c>
      <c r="P751" s="125">
        <v>12236</v>
      </c>
      <c r="Q751" s="125">
        <v>2334.16</v>
      </c>
      <c r="R751" s="125">
        <v>126803</v>
      </c>
      <c r="S751" s="126">
        <v>55.87214611872146</v>
      </c>
    </row>
    <row r="752" spans="1:19" x14ac:dyDescent="0.25">
      <c r="A752" s="123">
        <v>11</v>
      </c>
      <c r="B752" s="125" t="s">
        <v>1785</v>
      </c>
      <c r="C752" s="127">
        <v>11377</v>
      </c>
      <c r="D752" s="125" t="s">
        <v>2735</v>
      </c>
      <c r="E752" s="125" t="s">
        <v>953</v>
      </c>
      <c r="F752" s="125" t="s">
        <v>958</v>
      </c>
      <c r="G752" s="125">
        <v>60</v>
      </c>
      <c r="H752" s="125">
        <v>0</v>
      </c>
      <c r="I752" s="125">
        <v>0</v>
      </c>
      <c r="J752" s="125">
        <v>0</v>
      </c>
      <c r="K752" s="125">
        <v>0</v>
      </c>
      <c r="L752" s="125">
        <v>0</v>
      </c>
      <c r="M752" s="125">
        <v>1</v>
      </c>
      <c r="N752" s="125">
        <v>0.54990000000000006</v>
      </c>
      <c r="O752" s="125">
        <v>2855</v>
      </c>
      <c r="P752" s="125">
        <v>10545</v>
      </c>
      <c r="Q752" s="125">
        <v>1569.96</v>
      </c>
      <c r="R752" s="125">
        <v>68982</v>
      </c>
      <c r="S752" s="126">
        <v>48.150684931506852</v>
      </c>
    </row>
    <row r="753" spans="1:19" x14ac:dyDescent="0.25">
      <c r="A753" s="123">
        <v>11</v>
      </c>
      <c r="B753" s="125" t="s">
        <v>1785</v>
      </c>
      <c r="C753" s="127">
        <v>11382</v>
      </c>
      <c r="D753" s="125" t="s">
        <v>2740</v>
      </c>
      <c r="E753" s="125" t="s">
        <v>953</v>
      </c>
      <c r="F753" s="125" t="s">
        <v>958</v>
      </c>
      <c r="G753" s="125">
        <v>30</v>
      </c>
      <c r="H753" s="125">
        <v>0</v>
      </c>
      <c r="I753" s="125">
        <v>0</v>
      </c>
      <c r="J753" s="125">
        <v>0</v>
      </c>
      <c r="K753" s="125">
        <v>0</v>
      </c>
      <c r="L753" s="125">
        <v>0</v>
      </c>
      <c r="M753" s="125">
        <v>1</v>
      </c>
      <c r="N753" s="125">
        <v>0.65969999999999995</v>
      </c>
      <c r="O753" s="125">
        <v>1132</v>
      </c>
      <c r="P753" s="125">
        <v>3164</v>
      </c>
      <c r="Q753" s="125">
        <v>746.78039999999999</v>
      </c>
      <c r="R753" s="125">
        <v>66743</v>
      </c>
      <c r="S753" s="126">
        <v>28.894977168949772</v>
      </c>
    </row>
    <row r="754" spans="1:19" x14ac:dyDescent="0.25">
      <c r="A754" s="123">
        <v>11</v>
      </c>
      <c r="B754" s="125" t="s">
        <v>1785</v>
      </c>
      <c r="C754" s="127">
        <v>11381</v>
      </c>
      <c r="D754" s="125" t="s">
        <v>2739</v>
      </c>
      <c r="E754" s="125" t="s">
        <v>953</v>
      </c>
      <c r="F754" s="125" t="s">
        <v>958</v>
      </c>
      <c r="G754" s="125">
        <v>30</v>
      </c>
      <c r="H754" s="125">
        <v>0</v>
      </c>
      <c r="I754" s="125">
        <v>0</v>
      </c>
      <c r="J754" s="125">
        <v>0</v>
      </c>
      <c r="K754" s="125">
        <v>0</v>
      </c>
      <c r="L754" s="125">
        <v>0</v>
      </c>
      <c r="M754" s="125">
        <v>1</v>
      </c>
      <c r="N754" s="125">
        <v>0.50549999999999995</v>
      </c>
      <c r="O754" s="125">
        <v>2245</v>
      </c>
      <c r="P754" s="125">
        <v>6285</v>
      </c>
      <c r="Q754" s="125">
        <v>1134.8499999999999</v>
      </c>
      <c r="R754" s="125">
        <v>93999</v>
      </c>
      <c r="S754" s="126">
        <v>57.397260273972606</v>
      </c>
    </row>
    <row r="755" spans="1:19" x14ac:dyDescent="0.25">
      <c r="A755" s="123">
        <v>11</v>
      </c>
      <c r="B755" s="125" t="s">
        <v>1785</v>
      </c>
      <c r="C755" s="127">
        <v>11383</v>
      </c>
      <c r="D755" s="125" t="s">
        <v>2741</v>
      </c>
      <c r="E755" s="125" t="s">
        <v>953</v>
      </c>
      <c r="F755" s="125" t="s">
        <v>958</v>
      </c>
      <c r="G755" s="125">
        <v>60</v>
      </c>
      <c r="H755" s="125">
        <v>0</v>
      </c>
      <c r="I755" s="125">
        <v>0</v>
      </c>
      <c r="J755" s="125">
        <v>0</v>
      </c>
      <c r="K755" s="125">
        <v>0</v>
      </c>
      <c r="L755" s="125">
        <v>0</v>
      </c>
      <c r="M755" s="125">
        <v>1</v>
      </c>
      <c r="N755" s="125">
        <v>0.53220000000000001</v>
      </c>
      <c r="O755" s="125">
        <v>2369</v>
      </c>
      <c r="P755" s="125">
        <v>7179</v>
      </c>
      <c r="Q755" s="125">
        <v>1260.78</v>
      </c>
      <c r="R755" s="125">
        <v>118454</v>
      </c>
      <c r="S755" s="126">
        <v>32.780821917808218</v>
      </c>
    </row>
    <row r="756" spans="1:19" x14ac:dyDescent="0.25">
      <c r="A756" s="123">
        <v>11</v>
      </c>
      <c r="B756" s="125" t="s">
        <v>1785</v>
      </c>
      <c r="C756" s="127">
        <v>11385</v>
      </c>
      <c r="D756" s="125" t="s">
        <v>2742</v>
      </c>
      <c r="E756" s="125" t="s">
        <v>953</v>
      </c>
      <c r="F756" s="125" t="s">
        <v>980</v>
      </c>
      <c r="G756" s="125">
        <v>10</v>
      </c>
      <c r="H756" s="125">
        <v>0</v>
      </c>
      <c r="I756" s="125">
        <v>0</v>
      </c>
      <c r="J756" s="125">
        <v>0</v>
      </c>
      <c r="K756" s="125">
        <v>0</v>
      </c>
      <c r="L756" s="125">
        <v>0</v>
      </c>
      <c r="M756" s="125">
        <v>1</v>
      </c>
      <c r="N756" s="125">
        <v>0.58930000000000005</v>
      </c>
      <c r="O756" s="125">
        <v>1715</v>
      </c>
      <c r="P756" s="125">
        <v>5664</v>
      </c>
      <c r="Q756" s="125">
        <v>1010.65</v>
      </c>
      <c r="R756" s="125">
        <v>51486</v>
      </c>
      <c r="S756" s="126">
        <v>155.17808219178082</v>
      </c>
    </row>
    <row r="757" spans="1:19" x14ac:dyDescent="0.25">
      <c r="A757" s="123">
        <v>11</v>
      </c>
      <c r="B757" s="125" t="s">
        <v>1785</v>
      </c>
      <c r="C757" s="127">
        <v>11375</v>
      </c>
      <c r="D757" s="125" t="s">
        <v>2733</v>
      </c>
      <c r="E757" s="125" t="s">
        <v>953</v>
      </c>
      <c r="F757" s="125" t="s">
        <v>980</v>
      </c>
      <c r="G757" s="125">
        <v>10</v>
      </c>
      <c r="H757" s="125">
        <v>0</v>
      </c>
      <c r="I757" s="125">
        <v>0</v>
      </c>
      <c r="J757" s="125">
        <v>0</v>
      </c>
      <c r="K757" s="125">
        <v>0</v>
      </c>
      <c r="L757" s="125">
        <v>0</v>
      </c>
      <c r="M757" s="125">
        <v>1</v>
      </c>
      <c r="N757" s="125">
        <v>0.49730000000000002</v>
      </c>
      <c r="O757" s="125">
        <v>1337</v>
      </c>
      <c r="P757" s="125">
        <v>3796</v>
      </c>
      <c r="Q757" s="125">
        <v>664.89009999999996</v>
      </c>
      <c r="R757" s="125">
        <v>77560</v>
      </c>
      <c r="S757" s="126">
        <v>104</v>
      </c>
    </row>
    <row r="758" spans="1:19" x14ac:dyDescent="0.25">
      <c r="A758" s="123">
        <v>11</v>
      </c>
      <c r="B758" s="125" t="s">
        <v>1785</v>
      </c>
      <c r="C758" s="127">
        <v>11380</v>
      </c>
      <c r="D758" s="125" t="s">
        <v>2738</v>
      </c>
      <c r="E758" s="125" t="s">
        <v>953</v>
      </c>
      <c r="F758" s="125" t="s">
        <v>980</v>
      </c>
      <c r="G758" s="125">
        <v>10</v>
      </c>
      <c r="H758" s="125">
        <v>0</v>
      </c>
      <c r="I758" s="125">
        <v>0</v>
      </c>
      <c r="J758" s="125">
        <v>0</v>
      </c>
      <c r="K758" s="125">
        <v>0</v>
      </c>
      <c r="L758" s="125">
        <v>0</v>
      </c>
      <c r="M758" s="125">
        <v>1</v>
      </c>
      <c r="N758" s="125">
        <v>0.61560000000000004</v>
      </c>
      <c r="O758" s="125">
        <v>1283</v>
      </c>
      <c r="P758" s="125">
        <v>3369</v>
      </c>
      <c r="Q758" s="125">
        <v>789.81479999999999</v>
      </c>
      <c r="R758" s="125">
        <v>59234</v>
      </c>
      <c r="S758" s="126">
        <v>92.301369863013704</v>
      </c>
    </row>
    <row r="759" spans="1:19" x14ac:dyDescent="0.25">
      <c r="A759" s="123">
        <v>11</v>
      </c>
      <c r="B759" s="125" t="s">
        <v>1785</v>
      </c>
      <c r="C759" s="127">
        <v>11378</v>
      </c>
      <c r="D759" s="125" t="s">
        <v>2736</v>
      </c>
      <c r="E759" s="125" t="s">
        <v>953</v>
      </c>
      <c r="F759" s="125" t="s">
        <v>980</v>
      </c>
      <c r="G759" s="125">
        <v>10</v>
      </c>
      <c r="H759" s="125">
        <v>0</v>
      </c>
      <c r="I759" s="125">
        <v>0</v>
      </c>
      <c r="J759" s="125">
        <v>0</v>
      </c>
      <c r="K759" s="125">
        <v>0</v>
      </c>
      <c r="L759" s="125">
        <v>0</v>
      </c>
      <c r="M759" s="125">
        <v>1</v>
      </c>
      <c r="N759" s="125">
        <v>0.41670000000000001</v>
      </c>
      <c r="O759" s="125">
        <v>2646</v>
      </c>
      <c r="P759" s="125">
        <v>7361</v>
      </c>
      <c r="Q759" s="125">
        <v>1102.5899999999999</v>
      </c>
      <c r="R759" s="125">
        <v>61303</v>
      </c>
      <c r="S759" s="126">
        <v>201.67123287671234</v>
      </c>
    </row>
    <row r="760" spans="1:19" ht="42" x14ac:dyDescent="0.25">
      <c r="A760" s="123">
        <v>11</v>
      </c>
      <c r="B760" s="125" t="s">
        <v>1797</v>
      </c>
      <c r="C760" s="127">
        <v>10680</v>
      </c>
      <c r="D760" s="125" t="s">
        <v>2743</v>
      </c>
      <c r="E760" s="125" t="s">
        <v>949</v>
      </c>
      <c r="F760" s="125" t="s">
        <v>950</v>
      </c>
      <c r="G760" s="125">
        <v>756</v>
      </c>
      <c r="H760" s="125">
        <v>19</v>
      </c>
      <c r="I760" s="125">
        <v>10</v>
      </c>
      <c r="J760" s="125">
        <v>6</v>
      </c>
      <c r="K760" s="125">
        <v>6</v>
      </c>
      <c r="L760" s="125">
        <v>41</v>
      </c>
      <c r="M760" s="125">
        <v>18</v>
      </c>
      <c r="N760" s="125">
        <v>1.6270397999999999</v>
      </c>
      <c r="O760" s="125">
        <v>53786</v>
      </c>
      <c r="P760" s="125">
        <v>268034</v>
      </c>
      <c r="Q760" s="125">
        <v>87511.962199999994</v>
      </c>
      <c r="R760" s="125">
        <v>626025</v>
      </c>
      <c r="S760" s="126">
        <v>97.134884395158366</v>
      </c>
    </row>
    <row r="761" spans="1:19" x14ac:dyDescent="0.25">
      <c r="A761" s="123">
        <v>11</v>
      </c>
      <c r="B761" s="125" t="s">
        <v>1797</v>
      </c>
      <c r="C761" s="127">
        <v>11330</v>
      </c>
      <c r="D761" s="125" t="s">
        <v>2751</v>
      </c>
      <c r="E761" s="125" t="s">
        <v>986</v>
      </c>
      <c r="F761" s="125" t="s">
        <v>987</v>
      </c>
      <c r="G761" s="125">
        <v>276</v>
      </c>
      <c r="H761" s="125">
        <v>8</v>
      </c>
      <c r="I761" s="125">
        <v>6</v>
      </c>
      <c r="J761" s="125">
        <v>0</v>
      </c>
      <c r="K761" s="125">
        <v>0</v>
      </c>
      <c r="L761" s="125">
        <v>14</v>
      </c>
      <c r="M761" s="125">
        <v>7</v>
      </c>
      <c r="N761" s="125">
        <v>1.0027999999999999</v>
      </c>
      <c r="O761" s="125">
        <v>26771</v>
      </c>
      <c r="P761" s="125">
        <v>100875</v>
      </c>
      <c r="Q761" s="125">
        <v>26845.9588</v>
      </c>
      <c r="R761" s="125">
        <v>336800</v>
      </c>
      <c r="S761" s="126">
        <v>100.13400833829661</v>
      </c>
    </row>
    <row r="762" spans="1:19" x14ac:dyDescent="0.25">
      <c r="A762" s="123">
        <v>11</v>
      </c>
      <c r="B762" s="125" t="s">
        <v>1797</v>
      </c>
      <c r="C762" s="127">
        <v>11335</v>
      </c>
      <c r="D762" s="125" t="s">
        <v>2756</v>
      </c>
      <c r="E762" s="125" t="s">
        <v>986</v>
      </c>
      <c r="F762" s="125" t="s">
        <v>987</v>
      </c>
      <c r="G762" s="125">
        <v>260</v>
      </c>
      <c r="H762" s="125">
        <v>8</v>
      </c>
      <c r="I762" s="125">
        <v>1</v>
      </c>
      <c r="J762" s="125">
        <v>0</v>
      </c>
      <c r="K762" s="125">
        <v>0</v>
      </c>
      <c r="L762" s="125">
        <v>9</v>
      </c>
      <c r="M762" s="125">
        <v>4</v>
      </c>
      <c r="N762" s="125">
        <v>0.93789999999999996</v>
      </c>
      <c r="O762" s="125">
        <v>19555</v>
      </c>
      <c r="P762" s="125">
        <v>79605</v>
      </c>
      <c r="Q762" s="125">
        <v>18388.650000000001</v>
      </c>
      <c r="R762" s="125">
        <v>275572</v>
      </c>
      <c r="S762" s="126">
        <v>83.883034773445729</v>
      </c>
    </row>
    <row r="763" spans="1:19" x14ac:dyDescent="0.25">
      <c r="A763" s="123">
        <v>11</v>
      </c>
      <c r="B763" s="125" t="s">
        <v>1797</v>
      </c>
      <c r="C763" s="127">
        <v>11329</v>
      </c>
      <c r="D763" s="125" t="s">
        <v>2750</v>
      </c>
      <c r="E763" s="125" t="s">
        <v>953</v>
      </c>
      <c r="F763" s="125" t="s">
        <v>961</v>
      </c>
      <c r="G763" s="125">
        <v>172</v>
      </c>
      <c r="H763" s="125">
        <v>4</v>
      </c>
      <c r="I763" s="125">
        <v>2</v>
      </c>
      <c r="J763" s="125">
        <v>0</v>
      </c>
      <c r="K763" s="125">
        <v>0</v>
      </c>
      <c r="L763" s="125">
        <v>6</v>
      </c>
      <c r="M763" s="125">
        <v>4</v>
      </c>
      <c r="N763" s="125">
        <v>0.83599999999999997</v>
      </c>
      <c r="O763" s="125">
        <v>18311</v>
      </c>
      <c r="P763" s="125">
        <v>69809</v>
      </c>
      <c r="Q763" s="125">
        <v>15660.01</v>
      </c>
      <c r="R763" s="125">
        <v>365532</v>
      </c>
      <c r="S763" s="126">
        <v>111.19624084103218</v>
      </c>
    </row>
    <row r="764" spans="1:19" x14ac:dyDescent="0.25">
      <c r="A764" s="123">
        <v>11</v>
      </c>
      <c r="B764" s="125" t="s">
        <v>1797</v>
      </c>
      <c r="C764" s="127">
        <v>11333</v>
      </c>
      <c r="D764" s="125" t="s">
        <v>2755</v>
      </c>
      <c r="E764" s="125" t="s">
        <v>953</v>
      </c>
      <c r="F764" s="125" t="s">
        <v>961</v>
      </c>
      <c r="G764" s="125">
        <v>90</v>
      </c>
      <c r="H764" s="125">
        <v>0</v>
      </c>
      <c r="I764" s="125">
        <v>0</v>
      </c>
      <c r="J764" s="125">
        <v>0</v>
      </c>
      <c r="K764" s="125">
        <v>0</v>
      </c>
      <c r="L764" s="125">
        <v>0</v>
      </c>
      <c r="M764" s="125">
        <v>1</v>
      </c>
      <c r="N764" s="125">
        <v>0.5675</v>
      </c>
      <c r="O764" s="125">
        <v>5487</v>
      </c>
      <c r="P764" s="125">
        <v>16883</v>
      </c>
      <c r="Q764" s="125">
        <v>3144.09</v>
      </c>
      <c r="R764" s="125">
        <v>162829</v>
      </c>
      <c r="S764" s="126">
        <v>51.394216133942159</v>
      </c>
    </row>
    <row r="765" spans="1:19" ht="42" x14ac:dyDescent="0.25">
      <c r="A765" s="123">
        <v>11</v>
      </c>
      <c r="B765" s="125" t="s">
        <v>1797</v>
      </c>
      <c r="C765" s="127">
        <v>11325</v>
      </c>
      <c r="D765" s="125" t="s">
        <v>2746</v>
      </c>
      <c r="E765" s="125" t="s">
        <v>953</v>
      </c>
      <c r="F765" s="125" t="s">
        <v>961</v>
      </c>
      <c r="G765" s="125">
        <v>90</v>
      </c>
      <c r="H765" s="125">
        <v>0</v>
      </c>
      <c r="I765" s="125">
        <v>0</v>
      </c>
      <c r="J765" s="125">
        <v>0</v>
      </c>
      <c r="K765" s="125">
        <v>0</v>
      </c>
      <c r="L765" s="125">
        <v>0</v>
      </c>
      <c r="M765" s="125">
        <v>2</v>
      </c>
      <c r="N765" s="125">
        <v>0.61419999999999997</v>
      </c>
      <c r="O765" s="125">
        <v>5634</v>
      </c>
      <c r="P765" s="125">
        <v>17950</v>
      </c>
      <c r="Q765" s="125">
        <v>3414.22</v>
      </c>
      <c r="R765" s="125">
        <v>163851</v>
      </c>
      <c r="S765" s="126">
        <v>54.642313546423132</v>
      </c>
    </row>
    <row r="766" spans="1:19" x14ac:dyDescent="0.25">
      <c r="A766" s="123">
        <v>11</v>
      </c>
      <c r="B766" s="125" t="s">
        <v>1797</v>
      </c>
      <c r="C766" s="127">
        <v>11328</v>
      </c>
      <c r="D766" s="125" t="s">
        <v>2749</v>
      </c>
      <c r="E766" s="125" t="s">
        <v>953</v>
      </c>
      <c r="F766" s="125" t="s">
        <v>954</v>
      </c>
      <c r="G766" s="125">
        <v>60</v>
      </c>
      <c r="H766" s="125">
        <v>0</v>
      </c>
      <c r="I766" s="125">
        <v>0</v>
      </c>
      <c r="J766" s="125">
        <v>0</v>
      </c>
      <c r="K766" s="125">
        <v>0</v>
      </c>
      <c r="L766" s="125">
        <v>0</v>
      </c>
      <c r="M766" s="125">
        <v>1</v>
      </c>
      <c r="N766" s="125">
        <v>0.45729999999999998</v>
      </c>
      <c r="O766" s="125">
        <v>6847</v>
      </c>
      <c r="P766" s="125">
        <v>19680</v>
      </c>
      <c r="Q766" s="125">
        <v>3103.47</v>
      </c>
      <c r="R766" s="125">
        <v>175247</v>
      </c>
      <c r="S766" s="126">
        <v>89.863013698630141</v>
      </c>
    </row>
    <row r="767" spans="1:19" x14ac:dyDescent="0.25">
      <c r="A767" s="123">
        <v>11</v>
      </c>
      <c r="B767" s="125" t="s">
        <v>1797</v>
      </c>
      <c r="C767" s="127">
        <v>11327</v>
      </c>
      <c r="D767" s="125" t="s">
        <v>2748</v>
      </c>
      <c r="E767" s="125" t="s">
        <v>953</v>
      </c>
      <c r="F767" s="125" t="s">
        <v>954</v>
      </c>
      <c r="G767" s="125">
        <v>60</v>
      </c>
      <c r="H767" s="125">
        <v>0</v>
      </c>
      <c r="I767" s="125">
        <v>0</v>
      </c>
      <c r="J767" s="125">
        <v>0</v>
      </c>
      <c r="K767" s="125">
        <v>0</v>
      </c>
      <c r="L767" s="125">
        <v>0</v>
      </c>
      <c r="M767" s="125">
        <v>1</v>
      </c>
      <c r="N767" s="125">
        <v>0.58350000000000002</v>
      </c>
      <c r="O767" s="125">
        <v>4671</v>
      </c>
      <c r="P767" s="125">
        <v>14523</v>
      </c>
      <c r="Q767" s="125">
        <v>2725.5284999999999</v>
      </c>
      <c r="R767" s="125">
        <v>95138</v>
      </c>
      <c r="S767" s="126">
        <v>66.31506849315069</v>
      </c>
    </row>
    <row r="768" spans="1:19" x14ac:dyDescent="0.25">
      <c r="A768" s="123">
        <v>11</v>
      </c>
      <c r="B768" s="125" t="s">
        <v>1797</v>
      </c>
      <c r="C768" s="127">
        <v>11332</v>
      </c>
      <c r="D768" s="125" t="s">
        <v>2753</v>
      </c>
      <c r="E768" s="125" t="s">
        <v>953</v>
      </c>
      <c r="F768" s="125" t="s">
        <v>954</v>
      </c>
      <c r="G768" s="125">
        <v>60</v>
      </c>
      <c r="H768" s="125">
        <v>0</v>
      </c>
      <c r="I768" s="125">
        <v>0</v>
      </c>
      <c r="J768" s="125">
        <v>0</v>
      </c>
      <c r="K768" s="125">
        <v>0</v>
      </c>
      <c r="L768" s="125">
        <v>0</v>
      </c>
      <c r="M768" s="125">
        <v>1</v>
      </c>
      <c r="N768" s="125">
        <v>0.45469999999999999</v>
      </c>
      <c r="O768" s="125">
        <v>6147</v>
      </c>
      <c r="P768" s="125">
        <v>14736</v>
      </c>
      <c r="Q768" s="125">
        <v>2658.59</v>
      </c>
      <c r="R768" s="125">
        <v>163536</v>
      </c>
      <c r="S768" s="126">
        <v>67.287671232876718</v>
      </c>
    </row>
    <row r="769" spans="1:19" x14ac:dyDescent="0.25">
      <c r="A769" s="123">
        <v>11</v>
      </c>
      <c r="B769" s="125" t="s">
        <v>1797</v>
      </c>
      <c r="C769" s="127">
        <v>11334</v>
      </c>
      <c r="D769" s="125" t="s">
        <v>2754</v>
      </c>
      <c r="E769" s="125" t="s">
        <v>953</v>
      </c>
      <c r="F769" s="125" t="s">
        <v>954</v>
      </c>
      <c r="G769" s="125">
        <v>30</v>
      </c>
      <c r="H769" s="125">
        <v>0</v>
      </c>
      <c r="I769" s="125">
        <v>0</v>
      </c>
      <c r="J769" s="125">
        <v>0</v>
      </c>
      <c r="K769" s="125">
        <v>0</v>
      </c>
      <c r="L769" s="125">
        <v>0</v>
      </c>
      <c r="M769" s="125">
        <v>1</v>
      </c>
      <c r="N769" s="125">
        <v>0.45729999999999998</v>
      </c>
      <c r="O769" s="125">
        <v>5318</v>
      </c>
      <c r="P769" s="125">
        <v>15640</v>
      </c>
      <c r="Q769" s="125">
        <v>2658.58</v>
      </c>
      <c r="R769" s="125">
        <v>144479</v>
      </c>
      <c r="S769" s="126">
        <v>142.83105022831049</v>
      </c>
    </row>
    <row r="770" spans="1:19" x14ac:dyDescent="0.25">
      <c r="A770" s="123">
        <v>11</v>
      </c>
      <c r="B770" s="125" t="s">
        <v>1797</v>
      </c>
      <c r="C770" s="127">
        <v>11336</v>
      </c>
      <c r="D770" s="125" t="s">
        <v>2757</v>
      </c>
      <c r="E770" s="125" t="s">
        <v>953</v>
      </c>
      <c r="F770" s="125" t="s">
        <v>958</v>
      </c>
      <c r="G770" s="125">
        <v>30</v>
      </c>
      <c r="H770" s="125">
        <v>0</v>
      </c>
      <c r="I770" s="125">
        <v>0</v>
      </c>
      <c r="J770" s="125">
        <v>0</v>
      </c>
      <c r="K770" s="125">
        <v>0</v>
      </c>
      <c r="L770" s="125">
        <v>0</v>
      </c>
      <c r="M770" s="125">
        <v>1</v>
      </c>
      <c r="N770" s="125">
        <v>0.53520000000000001</v>
      </c>
      <c r="O770" s="125">
        <v>3725</v>
      </c>
      <c r="P770" s="125">
        <v>11495</v>
      </c>
      <c r="Q770" s="125">
        <v>2049.14</v>
      </c>
      <c r="R770" s="125">
        <v>100022</v>
      </c>
      <c r="S770" s="126">
        <v>104.97716894977169</v>
      </c>
    </row>
    <row r="771" spans="1:19" x14ac:dyDescent="0.25">
      <c r="A771" s="123">
        <v>11</v>
      </c>
      <c r="B771" s="125" t="s">
        <v>1797</v>
      </c>
      <c r="C771" s="127">
        <v>11660</v>
      </c>
      <c r="D771" s="125" t="s">
        <v>2761</v>
      </c>
      <c r="E771" s="125" t="s">
        <v>953</v>
      </c>
      <c r="F771" s="125" t="s">
        <v>958</v>
      </c>
      <c r="G771" s="125">
        <v>24</v>
      </c>
      <c r="H771" s="125">
        <v>0</v>
      </c>
      <c r="I771" s="125">
        <v>0</v>
      </c>
      <c r="J771" s="125">
        <v>0</v>
      </c>
      <c r="K771" s="125">
        <v>0</v>
      </c>
      <c r="L771" s="125">
        <v>0</v>
      </c>
      <c r="M771" s="125">
        <v>0</v>
      </c>
      <c r="N771" s="125">
        <v>0.45689999999999997</v>
      </c>
      <c r="O771" s="125">
        <v>2086</v>
      </c>
      <c r="P771" s="125">
        <v>4636</v>
      </c>
      <c r="Q771" s="125">
        <v>955.14</v>
      </c>
      <c r="R771" s="125">
        <v>71444</v>
      </c>
      <c r="S771" s="126">
        <v>52.922374429223744</v>
      </c>
    </row>
    <row r="772" spans="1:19" x14ac:dyDescent="0.25">
      <c r="A772" s="123">
        <v>11</v>
      </c>
      <c r="B772" s="125" t="s">
        <v>1797</v>
      </c>
      <c r="C772" s="127">
        <v>11331</v>
      </c>
      <c r="D772" s="125" t="s">
        <v>2752</v>
      </c>
      <c r="E772" s="125" t="s">
        <v>953</v>
      </c>
      <c r="F772" s="125" t="s">
        <v>958</v>
      </c>
      <c r="G772" s="125">
        <v>30</v>
      </c>
      <c r="H772" s="125">
        <v>0</v>
      </c>
      <c r="I772" s="125">
        <v>0</v>
      </c>
      <c r="J772" s="125">
        <v>0</v>
      </c>
      <c r="K772" s="125">
        <v>0</v>
      </c>
      <c r="L772" s="125">
        <v>0</v>
      </c>
      <c r="M772" s="125">
        <v>1</v>
      </c>
      <c r="N772" s="125">
        <v>0.49149999999999999</v>
      </c>
      <c r="O772" s="125">
        <v>2683</v>
      </c>
      <c r="P772" s="125">
        <v>6888</v>
      </c>
      <c r="Q772" s="125">
        <v>1318.6945000000001</v>
      </c>
      <c r="R772" s="125">
        <v>80261</v>
      </c>
      <c r="S772" s="126">
        <v>62.904109589041099</v>
      </c>
    </row>
    <row r="773" spans="1:19" x14ac:dyDescent="0.25">
      <c r="A773" s="123">
        <v>11</v>
      </c>
      <c r="B773" s="125" t="s">
        <v>1797</v>
      </c>
      <c r="C773" s="127">
        <v>11338</v>
      </c>
      <c r="D773" s="125" t="s">
        <v>2759</v>
      </c>
      <c r="E773" s="125" t="s">
        <v>953</v>
      </c>
      <c r="F773" s="125" t="s">
        <v>958</v>
      </c>
      <c r="G773" s="125">
        <v>30</v>
      </c>
      <c r="H773" s="125">
        <v>0</v>
      </c>
      <c r="I773" s="125">
        <v>0</v>
      </c>
      <c r="J773" s="125">
        <v>0</v>
      </c>
      <c r="K773" s="125">
        <v>0</v>
      </c>
      <c r="L773" s="125">
        <v>0</v>
      </c>
      <c r="M773" s="125">
        <v>0</v>
      </c>
      <c r="N773" s="125">
        <v>0.48199999999999998</v>
      </c>
      <c r="O773" s="125">
        <v>3770</v>
      </c>
      <c r="P773" s="125">
        <v>9147</v>
      </c>
      <c r="Q773" s="125">
        <v>1817.14</v>
      </c>
      <c r="R773" s="125">
        <v>93781</v>
      </c>
      <c r="S773" s="126">
        <v>83.534246575342465</v>
      </c>
    </row>
    <row r="774" spans="1:19" x14ac:dyDescent="0.25">
      <c r="A774" s="123">
        <v>11</v>
      </c>
      <c r="B774" s="125" t="s">
        <v>1797</v>
      </c>
      <c r="C774" s="127">
        <v>11322</v>
      </c>
      <c r="D774" s="125" t="s">
        <v>2744</v>
      </c>
      <c r="E774" s="125" t="s">
        <v>953</v>
      </c>
      <c r="F774" s="125" t="s">
        <v>958</v>
      </c>
      <c r="G774" s="125">
        <v>30</v>
      </c>
      <c r="H774" s="125">
        <v>0</v>
      </c>
      <c r="I774" s="125">
        <v>0</v>
      </c>
      <c r="J774" s="125">
        <v>0</v>
      </c>
      <c r="K774" s="125">
        <v>0</v>
      </c>
      <c r="L774" s="125">
        <v>0</v>
      </c>
      <c r="M774" s="125">
        <v>1</v>
      </c>
      <c r="N774" s="125">
        <v>0.50660000000000005</v>
      </c>
      <c r="O774" s="125">
        <v>2086</v>
      </c>
      <c r="P774" s="125">
        <v>4636</v>
      </c>
      <c r="Q774" s="125">
        <v>1044.57</v>
      </c>
      <c r="R774" s="125">
        <v>89335</v>
      </c>
      <c r="S774" s="126">
        <v>42.337899543378995</v>
      </c>
    </row>
    <row r="775" spans="1:19" x14ac:dyDescent="0.25">
      <c r="A775" s="123">
        <v>11</v>
      </c>
      <c r="B775" s="125" t="s">
        <v>1797</v>
      </c>
      <c r="C775" s="127">
        <v>11326</v>
      </c>
      <c r="D775" s="125" t="s">
        <v>2747</v>
      </c>
      <c r="E775" s="125" t="s">
        <v>953</v>
      </c>
      <c r="F775" s="125" t="s">
        <v>958</v>
      </c>
      <c r="G775" s="125">
        <v>33</v>
      </c>
      <c r="H775" s="125">
        <v>0</v>
      </c>
      <c r="I775" s="125">
        <v>0</v>
      </c>
      <c r="J775" s="125">
        <v>0</v>
      </c>
      <c r="K775" s="125">
        <v>0</v>
      </c>
      <c r="L775" s="125">
        <v>0</v>
      </c>
      <c r="M775" s="125">
        <v>1</v>
      </c>
      <c r="N775" s="125">
        <v>0.1804</v>
      </c>
      <c r="O775" s="125">
        <v>2798</v>
      </c>
      <c r="P775" s="125">
        <v>8352</v>
      </c>
      <c r="Q775" s="125">
        <v>483.79</v>
      </c>
      <c r="R775" s="125">
        <v>89143</v>
      </c>
      <c r="S775" s="126">
        <v>69.339975093399744</v>
      </c>
    </row>
    <row r="776" spans="1:19" x14ac:dyDescent="0.25">
      <c r="A776" s="123">
        <v>11</v>
      </c>
      <c r="B776" s="125" t="s">
        <v>1797</v>
      </c>
      <c r="C776" s="127">
        <v>11324</v>
      </c>
      <c r="D776" s="125" t="s">
        <v>2745</v>
      </c>
      <c r="E776" s="125" t="s">
        <v>953</v>
      </c>
      <c r="F776" s="125" t="s">
        <v>958</v>
      </c>
      <c r="G776" s="125">
        <v>30</v>
      </c>
      <c r="H776" s="125">
        <v>0</v>
      </c>
      <c r="I776" s="125">
        <v>0</v>
      </c>
      <c r="J776" s="125">
        <v>0</v>
      </c>
      <c r="K776" s="125">
        <v>0</v>
      </c>
      <c r="L776" s="125">
        <v>0</v>
      </c>
      <c r="M776" s="125">
        <v>1</v>
      </c>
      <c r="N776" s="125">
        <v>0.56999999999999995</v>
      </c>
      <c r="O776" s="125">
        <v>5130</v>
      </c>
      <c r="P776" s="125">
        <v>14166</v>
      </c>
      <c r="Q776" s="125">
        <v>2831.2775999999999</v>
      </c>
      <c r="R776" s="125">
        <v>131012</v>
      </c>
      <c r="S776" s="126">
        <v>129.36986301369862</v>
      </c>
    </row>
    <row r="777" spans="1:19" x14ac:dyDescent="0.25">
      <c r="A777" s="123">
        <v>11</v>
      </c>
      <c r="B777" s="125" t="s">
        <v>1797</v>
      </c>
      <c r="C777" s="127">
        <v>11337</v>
      </c>
      <c r="D777" s="125" t="s">
        <v>2758</v>
      </c>
      <c r="E777" s="125" t="s">
        <v>953</v>
      </c>
      <c r="F777" s="125" t="s">
        <v>958</v>
      </c>
      <c r="G777" s="125">
        <v>59</v>
      </c>
      <c r="H777" s="125">
        <v>0</v>
      </c>
      <c r="I777" s="125">
        <v>0</v>
      </c>
      <c r="J777" s="125">
        <v>0</v>
      </c>
      <c r="K777" s="125">
        <v>0</v>
      </c>
      <c r="L777" s="125">
        <v>0</v>
      </c>
      <c r="M777" s="125">
        <v>2</v>
      </c>
      <c r="N777" s="125">
        <v>0.48949999999999999</v>
      </c>
      <c r="O777" s="125">
        <v>4813</v>
      </c>
      <c r="P777" s="125">
        <v>14337</v>
      </c>
      <c r="Q777" s="125">
        <v>2350.94</v>
      </c>
      <c r="R777" s="125">
        <v>136153</v>
      </c>
      <c r="S777" s="126">
        <v>66.575342465753423</v>
      </c>
    </row>
    <row r="778" spans="1:19" x14ac:dyDescent="0.25">
      <c r="A778" s="123">
        <v>11</v>
      </c>
      <c r="B778" s="125" t="s">
        <v>1797</v>
      </c>
      <c r="C778" s="127">
        <v>40491</v>
      </c>
      <c r="D778" s="125" t="s">
        <v>2043</v>
      </c>
      <c r="E778" s="125" t="s">
        <v>953</v>
      </c>
      <c r="F778" s="125" t="s">
        <v>980</v>
      </c>
      <c r="G778" s="125">
        <v>10</v>
      </c>
      <c r="H778" s="125">
        <v>0</v>
      </c>
      <c r="I778" s="125">
        <v>0</v>
      </c>
      <c r="J778" s="125">
        <v>0</v>
      </c>
      <c r="K778" s="125">
        <v>0</v>
      </c>
      <c r="L778" s="125">
        <v>0</v>
      </c>
      <c r="M778" s="125">
        <v>1</v>
      </c>
      <c r="R778" s="125">
        <v>49007</v>
      </c>
      <c r="S778" s="126">
        <v>0</v>
      </c>
    </row>
    <row r="779" spans="1:19" x14ac:dyDescent="0.25">
      <c r="A779" s="123">
        <v>11</v>
      </c>
      <c r="B779" s="125" t="s">
        <v>1797</v>
      </c>
      <c r="C779" s="127">
        <v>11339</v>
      </c>
      <c r="D779" s="125" t="s">
        <v>2760</v>
      </c>
      <c r="E779" s="125" t="s">
        <v>953</v>
      </c>
      <c r="F779" s="125" t="s">
        <v>980</v>
      </c>
      <c r="G779" s="125">
        <v>10</v>
      </c>
      <c r="H779" s="125">
        <v>0</v>
      </c>
      <c r="I779" s="125">
        <v>0</v>
      </c>
      <c r="J779" s="125">
        <v>0</v>
      </c>
      <c r="K779" s="125">
        <v>0</v>
      </c>
      <c r="L779" s="125">
        <v>0</v>
      </c>
      <c r="M779" s="125">
        <v>0</v>
      </c>
      <c r="N779" s="125">
        <v>0.47060000000000002</v>
      </c>
      <c r="O779" s="125">
        <v>1348</v>
      </c>
      <c r="P779" s="125">
        <v>3362</v>
      </c>
      <c r="Q779" s="125">
        <v>724.23</v>
      </c>
      <c r="R779" s="125">
        <v>51877</v>
      </c>
      <c r="S779" s="126">
        <v>92.109589041095887</v>
      </c>
    </row>
    <row r="780" spans="1:19" x14ac:dyDescent="0.25">
      <c r="A780" s="129">
        <v>11</v>
      </c>
      <c r="B780" s="130" t="s">
        <v>1797</v>
      </c>
      <c r="C780" s="131">
        <v>40742</v>
      </c>
      <c r="D780" s="130" t="s">
        <v>2763</v>
      </c>
      <c r="E780" s="130" t="s">
        <v>953</v>
      </c>
      <c r="F780" s="130" t="s">
        <v>980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/>
      <c r="O780" s="130"/>
      <c r="P780" s="130"/>
      <c r="Q780" s="130"/>
      <c r="R780" s="130">
        <v>46182</v>
      </c>
      <c r="S780" s="132"/>
    </row>
    <row r="781" spans="1:19" x14ac:dyDescent="0.25">
      <c r="A781" s="129">
        <v>11</v>
      </c>
      <c r="B781" s="130" t="s">
        <v>1797</v>
      </c>
      <c r="C781" s="131">
        <v>40743</v>
      </c>
      <c r="D781" s="130" t="s">
        <v>2764</v>
      </c>
      <c r="E781" s="130" t="s">
        <v>953</v>
      </c>
      <c r="F781" s="130" t="s">
        <v>980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/>
      <c r="O781" s="130"/>
      <c r="P781" s="130"/>
      <c r="Q781" s="130"/>
      <c r="R781" s="130">
        <v>69158</v>
      </c>
      <c r="S781" s="132"/>
    </row>
    <row r="782" spans="1:19" ht="42" x14ac:dyDescent="0.25">
      <c r="A782" s="123">
        <v>11</v>
      </c>
      <c r="B782" s="125" t="s">
        <v>1797</v>
      </c>
      <c r="C782" s="127">
        <v>40492</v>
      </c>
      <c r="D782" s="125" t="s">
        <v>2762</v>
      </c>
      <c r="E782" s="125" t="s">
        <v>953</v>
      </c>
      <c r="F782" s="125" t="s">
        <v>980</v>
      </c>
      <c r="G782" s="125">
        <v>10</v>
      </c>
      <c r="H782" s="125">
        <v>0</v>
      </c>
      <c r="I782" s="125">
        <v>0</v>
      </c>
      <c r="J782" s="125">
        <v>0</v>
      </c>
      <c r="K782" s="125">
        <v>0</v>
      </c>
      <c r="L782" s="125">
        <v>0</v>
      </c>
      <c r="M782" s="125">
        <v>0</v>
      </c>
      <c r="R782" s="125">
        <v>50882</v>
      </c>
      <c r="S782" s="126">
        <v>0</v>
      </c>
    </row>
    <row r="783" spans="1:19" x14ac:dyDescent="0.25">
      <c r="A783" s="123">
        <v>11</v>
      </c>
      <c r="B783" s="125" t="s">
        <v>1820</v>
      </c>
      <c r="C783" s="127">
        <v>10739</v>
      </c>
      <c r="D783" s="125" t="s">
        <v>2765</v>
      </c>
      <c r="E783" s="125" t="s">
        <v>986</v>
      </c>
      <c r="F783" s="125" t="s">
        <v>1013</v>
      </c>
      <c r="G783" s="125">
        <v>215</v>
      </c>
      <c r="H783" s="125">
        <v>8</v>
      </c>
      <c r="I783" s="125">
        <v>6</v>
      </c>
      <c r="J783" s="125">
        <v>0</v>
      </c>
      <c r="K783" s="125">
        <v>4</v>
      </c>
      <c r="L783" s="125">
        <v>18</v>
      </c>
      <c r="M783" s="125">
        <v>5</v>
      </c>
      <c r="N783" s="125">
        <v>1.0992</v>
      </c>
      <c r="O783" s="125">
        <v>14310</v>
      </c>
      <c r="P783" s="125">
        <v>58884</v>
      </c>
      <c r="Q783" s="125">
        <v>15729.552</v>
      </c>
      <c r="R783" s="125">
        <v>243631</v>
      </c>
      <c r="S783" s="126">
        <v>75.035361580121062</v>
      </c>
    </row>
    <row r="784" spans="1:19" x14ac:dyDescent="0.25">
      <c r="A784" s="123">
        <v>11</v>
      </c>
      <c r="B784" s="125" t="s">
        <v>1820</v>
      </c>
      <c r="C784" s="127">
        <v>10740</v>
      </c>
      <c r="D784" s="125" t="s">
        <v>2766</v>
      </c>
      <c r="E784" s="125" t="s">
        <v>986</v>
      </c>
      <c r="F784" s="125" t="s">
        <v>987</v>
      </c>
      <c r="G784" s="125">
        <v>209</v>
      </c>
      <c r="H784" s="125">
        <v>8</v>
      </c>
      <c r="I784" s="125">
        <v>6</v>
      </c>
      <c r="J784" s="125">
        <v>0</v>
      </c>
      <c r="K784" s="125">
        <v>0</v>
      </c>
      <c r="L784" s="125">
        <v>14</v>
      </c>
      <c r="M784" s="125">
        <v>5</v>
      </c>
      <c r="N784" s="125">
        <v>0.97040000000000004</v>
      </c>
      <c r="O784" s="125">
        <v>14102</v>
      </c>
      <c r="P784" s="125">
        <v>51933</v>
      </c>
      <c r="Q784" s="125">
        <v>13684.5808</v>
      </c>
      <c r="R784" s="125">
        <v>183642</v>
      </c>
      <c r="S784" s="126">
        <v>68.077603722881307</v>
      </c>
    </row>
    <row r="785" spans="1:19" x14ac:dyDescent="0.25">
      <c r="A785" s="123">
        <v>11</v>
      </c>
      <c r="B785" s="125" t="s">
        <v>1820</v>
      </c>
      <c r="C785" s="127">
        <v>11348</v>
      </c>
      <c r="D785" s="125" t="s">
        <v>2768</v>
      </c>
      <c r="E785" s="125" t="s">
        <v>953</v>
      </c>
      <c r="F785" s="125" t="s">
        <v>958</v>
      </c>
      <c r="G785" s="125">
        <v>30</v>
      </c>
      <c r="H785" s="125">
        <v>0</v>
      </c>
      <c r="I785" s="125">
        <v>0</v>
      </c>
      <c r="J785" s="125">
        <v>0</v>
      </c>
      <c r="K785" s="125">
        <v>0</v>
      </c>
      <c r="L785" s="125">
        <v>0</v>
      </c>
      <c r="M785" s="125">
        <v>1</v>
      </c>
      <c r="N785" s="125">
        <v>0.5665</v>
      </c>
      <c r="O785" s="125">
        <v>1076</v>
      </c>
      <c r="P785" s="125">
        <v>3186</v>
      </c>
      <c r="Q785" s="125">
        <v>583.52</v>
      </c>
      <c r="R785" s="125">
        <v>42303</v>
      </c>
      <c r="S785" s="126">
        <v>29.095890410958905</v>
      </c>
    </row>
    <row r="786" spans="1:19" x14ac:dyDescent="0.25">
      <c r="A786" s="123">
        <v>11</v>
      </c>
      <c r="B786" s="125" t="s">
        <v>1820</v>
      </c>
      <c r="C786" s="127">
        <v>11347</v>
      </c>
      <c r="D786" s="125" t="s">
        <v>2767</v>
      </c>
      <c r="E786" s="125" t="s">
        <v>953</v>
      </c>
      <c r="F786" s="125" t="s">
        <v>958</v>
      </c>
      <c r="G786" s="125">
        <v>30</v>
      </c>
      <c r="H786" s="125">
        <v>0</v>
      </c>
      <c r="I786" s="125">
        <v>0</v>
      </c>
      <c r="J786" s="125">
        <v>0</v>
      </c>
      <c r="K786" s="125">
        <v>0</v>
      </c>
      <c r="L786" s="125">
        <v>0</v>
      </c>
      <c r="M786" s="125">
        <v>0</v>
      </c>
      <c r="N786" s="125">
        <v>0.45500000000000002</v>
      </c>
      <c r="O786" s="125">
        <v>633</v>
      </c>
      <c r="P786" s="125">
        <v>1461</v>
      </c>
      <c r="Q786" s="125">
        <v>288.01499999999999</v>
      </c>
      <c r="R786" s="125">
        <v>35357</v>
      </c>
      <c r="S786" s="126">
        <v>13.342465753424657</v>
      </c>
    </row>
    <row r="787" spans="1:19" x14ac:dyDescent="0.25">
      <c r="A787" s="123">
        <v>11</v>
      </c>
      <c r="B787" s="125" t="s">
        <v>1820</v>
      </c>
      <c r="C787" s="127">
        <v>11352</v>
      </c>
      <c r="D787" s="125" t="s">
        <v>2770</v>
      </c>
      <c r="E787" s="125" t="s">
        <v>953</v>
      </c>
      <c r="F787" s="125" t="s">
        <v>958</v>
      </c>
      <c r="G787" s="125">
        <v>30</v>
      </c>
      <c r="H787" s="125">
        <v>0</v>
      </c>
      <c r="I787" s="125">
        <v>0</v>
      </c>
      <c r="J787" s="125">
        <v>0</v>
      </c>
      <c r="K787" s="125">
        <v>0</v>
      </c>
      <c r="L787" s="125">
        <v>0</v>
      </c>
      <c r="M787" s="125">
        <v>1</v>
      </c>
      <c r="N787" s="125">
        <v>0.61119999999999997</v>
      </c>
      <c r="O787" s="125">
        <v>1929</v>
      </c>
      <c r="P787" s="125">
        <v>4376</v>
      </c>
      <c r="Q787" s="125">
        <v>1179.01</v>
      </c>
      <c r="R787" s="125">
        <v>59034</v>
      </c>
      <c r="S787" s="126">
        <v>39.963470319634702</v>
      </c>
    </row>
    <row r="788" spans="1:19" x14ac:dyDescent="0.25">
      <c r="A788" s="123">
        <v>11</v>
      </c>
      <c r="B788" s="125" t="s">
        <v>1820</v>
      </c>
      <c r="C788" s="127">
        <v>11349</v>
      </c>
      <c r="D788" s="125" t="s">
        <v>2769</v>
      </c>
      <c r="E788" s="125" t="s">
        <v>953</v>
      </c>
      <c r="F788" s="125" t="s">
        <v>958</v>
      </c>
      <c r="G788" s="125">
        <v>30</v>
      </c>
      <c r="H788" s="125">
        <v>0</v>
      </c>
      <c r="I788" s="125">
        <v>0</v>
      </c>
      <c r="J788" s="125">
        <v>0</v>
      </c>
      <c r="K788" s="125">
        <v>0</v>
      </c>
      <c r="L788" s="125">
        <v>0</v>
      </c>
      <c r="M788" s="125">
        <v>1</v>
      </c>
      <c r="N788" s="125">
        <v>0.70509999999999995</v>
      </c>
      <c r="O788" s="125">
        <v>2346</v>
      </c>
      <c r="P788" s="125">
        <v>5736</v>
      </c>
      <c r="Q788" s="125">
        <v>1654.17</v>
      </c>
      <c r="R788" s="125">
        <v>89906</v>
      </c>
      <c r="S788" s="126">
        <v>52.38356164383562</v>
      </c>
    </row>
    <row r="789" spans="1:19" x14ac:dyDescent="0.25">
      <c r="A789" s="123">
        <v>11</v>
      </c>
      <c r="B789" s="125" t="s">
        <v>1820</v>
      </c>
      <c r="C789" s="127">
        <v>11353</v>
      </c>
      <c r="D789" s="125" t="s">
        <v>2771</v>
      </c>
      <c r="E789" s="125" t="s">
        <v>953</v>
      </c>
      <c r="F789" s="125" t="s">
        <v>958</v>
      </c>
      <c r="G789" s="125">
        <v>30</v>
      </c>
      <c r="H789" s="125">
        <v>0</v>
      </c>
      <c r="I789" s="125">
        <v>0</v>
      </c>
      <c r="J789" s="125">
        <v>0</v>
      </c>
      <c r="K789" s="125">
        <v>0</v>
      </c>
      <c r="L789" s="125">
        <v>0</v>
      </c>
      <c r="M789" s="125">
        <v>1</v>
      </c>
      <c r="N789" s="125">
        <v>0.72140000000000004</v>
      </c>
      <c r="O789" s="125">
        <v>1527</v>
      </c>
      <c r="P789" s="125">
        <v>4700</v>
      </c>
      <c r="Q789" s="125">
        <v>1101.58</v>
      </c>
      <c r="R789" s="125">
        <v>64221</v>
      </c>
      <c r="S789" s="126">
        <v>42.922374429223744</v>
      </c>
    </row>
    <row r="790" spans="1:19" ht="42" x14ac:dyDescent="0.25">
      <c r="A790" s="123">
        <v>11</v>
      </c>
      <c r="B790" s="125" t="s">
        <v>1820</v>
      </c>
      <c r="C790" s="127">
        <v>11354</v>
      </c>
      <c r="D790" s="125" t="s">
        <v>2772</v>
      </c>
      <c r="E790" s="125" t="s">
        <v>953</v>
      </c>
      <c r="F790" s="125" t="s">
        <v>958</v>
      </c>
      <c r="G790" s="125">
        <v>30</v>
      </c>
      <c r="H790" s="125">
        <v>0</v>
      </c>
      <c r="I790" s="125">
        <v>0</v>
      </c>
      <c r="J790" s="125">
        <v>0</v>
      </c>
      <c r="K790" s="125">
        <v>0</v>
      </c>
      <c r="L790" s="125">
        <v>0</v>
      </c>
      <c r="M790" s="125">
        <v>1</v>
      </c>
      <c r="N790" s="125">
        <v>0.67269999999999996</v>
      </c>
      <c r="O790" s="125">
        <v>2039</v>
      </c>
      <c r="P790" s="125">
        <v>5950</v>
      </c>
      <c r="Q790" s="125">
        <v>1277.5</v>
      </c>
      <c r="R790" s="125">
        <v>75998</v>
      </c>
      <c r="S790" s="126">
        <v>54.337899543378995</v>
      </c>
    </row>
    <row r="791" spans="1:19" x14ac:dyDescent="0.25">
      <c r="A791" s="123">
        <v>11</v>
      </c>
      <c r="B791" s="125" t="s">
        <v>1820</v>
      </c>
      <c r="C791" s="127">
        <v>11350</v>
      </c>
      <c r="D791" s="125" t="s">
        <v>2214</v>
      </c>
      <c r="E791" s="125" t="s">
        <v>953</v>
      </c>
      <c r="F791" s="125" t="s">
        <v>980</v>
      </c>
      <c r="G791" s="125">
        <v>10</v>
      </c>
      <c r="H791" s="125">
        <v>0</v>
      </c>
      <c r="I791" s="125">
        <v>0</v>
      </c>
      <c r="J791" s="125">
        <v>0</v>
      </c>
      <c r="K791" s="125">
        <v>0</v>
      </c>
      <c r="L791" s="125">
        <v>0</v>
      </c>
      <c r="M791" s="125">
        <v>1</v>
      </c>
      <c r="N791" s="125">
        <v>0.78690000000000004</v>
      </c>
      <c r="O791" s="125">
        <v>109</v>
      </c>
      <c r="P791" s="125">
        <v>310</v>
      </c>
      <c r="Q791" s="125">
        <v>85.77</v>
      </c>
      <c r="R791" s="125">
        <v>29681</v>
      </c>
      <c r="S791" s="126">
        <v>8.493150684931507</v>
      </c>
    </row>
    <row r="792" spans="1:19" x14ac:dyDescent="0.25">
      <c r="A792" s="123">
        <v>11</v>
      </c>
      <c r="B792" s="125" t="s">
        <v>1829</v>
      </c>
      <c r="C792" s="127">
        <v>10741</v>
      </c>
      <c r="D792" s="125" t="s">
        <v>2773</v>
      </c>
      <c r="E792" s="125" t="s">
        <v>949</v>
      </c>
      <c r="F792" s="125" t="s">
        <v>950</v>
      </c>
      <c r="G792" s="125">
        <v>551</v>
      </c>
      <c r="H792" s="125">
        <v>18</v>
      </c>
      <c r="I792" s="125">
        <v>8</v>
      </c>
      <c r="J792" s="125">
        <v>8</v>
      </c>
      <c r="K792" s="125">
        <v>0</v>
      </c>
      <c r="L792" s="125">
        <v>34</v>
      </c>
      <c r="M792" s="125">
        <v>12</v>
      </c>
      <c r="N792" s="125">
        <v>1.4313</v>
      </c>
      <c r="O792" s="125">
        <v>40053</v>
      </c>
      <c r="P792" s="125">
        <v>222471</v>
      </c>
      <c r="Q792" s="125">
        <v>57327.858899999999</v>
      </c>
      <c r="R792" s="125">
        <v>844511</v>
      </c>
      <c r="S792" s="126">
        <v>110.61880018894662</v>
      </c>
    </row>
    <row r="793" spans="1:19" x14ac:dyDescent="0.25">
      <c r="A793" s="123">
        <v>11</v>
      </c>
      <c r="B793" s="125" t="s">
        <v>1829</v>
      </c>
      <c r="C793" s="127">
        <v>11355</v>
      </c>
      <c r="D793" s="125" t="s">
        <v>2774</v>
      </c>
      <c r="E793" s="125" t="s">
        <v>953</v>
      </c>
      <c r="F793" s="125" t="s">
        <v>961</v>
      </c>
      <c r="G793" s="125">
        <v>60</v>
      </c>
      <c r="H793" s="125">
        <v>0</v>
      </c>
      <c r="I793" s="125">
        <v>0</v>
      </c>
      <c r="J793" s="125">
        <v>0</v>
      </c>
      <c r="K793" s="125">
        <v>0</v>
      </c>
      <c r="L793" s="125">
        <v>0</v>
      </c>
      <c r="M793" s="125">
        <v>3</v>
      </c>
      <c r="N793" s="125">
        <v>0.61519999999999997</v>
      </c>
      <c r="O793" s="125">
        <v>4904</v>
      </c>
      <c r="P793" s="125">
        <v>13181</v>
      </c>
      <c r="Q793" s="125">
        <v>3016.9407999999999</v>
      </c>
      <c r="R793" s="125">
        <v>166511</v>
      </c>
      <c r="S793" s="126">
        <v>60.187214611872143</v>
      </c>
    </row>
    <row r="794" spans="1:19" x14ac:dyDescent="0.25">
      <c r="A794" s="123">
        <v>11</v>
      </c>
      <c r="B794" s="125" t="s">
        <v>1829</v>
      </c>
      <c r="C794" s="127">
        <v>11356</v>
      </c>
      <c r="D794" s="125" t="s">
        <v>2775</v>
      </c>
      <c r="E794" s="125" t="s">
        <v>953</v>
      </c>
      <c r="F794" s="125" t="s">
        <v>954</v>
      </c>
      <c r="G794" s="125">
        <v>75</v>
      </c>
      <c r="H794" s="125">
        <v>0</v>
      </c>
      <c r="I794" s="125">
        <v>0</v>
      </c>
      <c r="J794" s="125">
        <v>0</v>
      </c>
      <c r="K794" s="125">
        <v>0</v>
      </c>
      <c r="L794" s="125">
        <v>0</v>
      </c>
      <c r="M794" s="125">
        <v>1</v>
      </c>
      <c r="N794" s="125">
        <v>0.45150000000000001</v>
      </c>
      <c r="O794" s="125">
        <v>6134</v>
      </c>
      <c r="P794" s="125">
        <v>17738</v>
      </c>
      <c r="Q794" s="125">
        <v>2769.5010000000002</v>
      </c>
      <c r="R794" s="125">
        <v>195264</v>
      </c>
      <c r="S794" s="126">
        <v>64.796347031963464</v>
      </c>
    </row>
    <row r="795" spans="1:19" x14ac:dyDescent="0.25">
      <c r="A795" s="123">
        <v>11</v>
      </c>
      <c r="B795" s="125" t="s">
        <v>1833</v>
      </c>
      <c r="C795" s="127">
        <v>10743</v>
      </c>
      <c r="D795" s="125" t="s">
        <v>2776</v>
      </c>
      <c r="E795" s="125" t="s">
        <v>986</v>
      </c>
      <c r="F795" s="125" t="s">
        <v>1013</v>
      </c>
      <c r="G795" s="125">
        <v>300</v>
      </c>
      <c r="H795" s="125">
        <v>8</v>
      </c>
      <c r="I795" s="125">
        <v>6</v>
      </c>
      <c r="J795" s="125">
        <v>0</v>
      </c>
      <c r="K795" s="125">
        <v>0</v>
      </c>
      <c r="L795" s="125">
        <v>14</v>
      </c>
      <c r="M795" s="125">
        <v>4</v>
      </c>
      <c r="N795" s="125">
        <v>1.0911</v>
      </c>
      <c r="O795" s="125">
        <v>16942</v>
      </c>
      <c r="P795" s="125">
        <v>80223</v>
      </c>
      <c r="Q795" s="125">
        <v>18485.4162</v>
      </c>
      <c r="R795" s="125">
        <v>413968</v>
      </c>
      <c r="S795" s="126">
        <v>73.263013698630132</v>
      </c>
    </row>
    <row r="796" spans="1:19" x14ac:dyDescent="0.25">
      <c r="A796" s="123">
        <v>11</v>
      </c>
      <c r="B796" s="125" t="s">
        <v>1833</v>
      </c>
      <c r="C796" s="127">
        <v>11373</v>
      </c>
      <c r="D796" s="125" t="s">
        <v>2779</v>
      </c>
      <c r="E796" s="125" t="s">
        <v>953</v>
      </c>
      <c r="F796" s="125" t="s">
        <v>958</v>
      </c>
      <c r="G796" s="125">
        <v>48</v>
      </c>
      <c r="H796" s="125">
        <v>0</v>
      </c>
      <c r="I796" s="125">
        <v>0</v>
      </c>
      <c r="J796" s="125">
        <v>0</v>
      </c>
      <c r="K796" s="125">
        <v>0</v>
      </c>
      <c r="L796" s="125">
        <v>0</v>
      </c>
      <c r="M796" s="125">
        <v>1</v>
      </c>
      <c r="N796" s="125">
        <v>0.50934999999999997</v>
      </c>
      <c r="O796" s="125">
        <v>3815</v>
      </c>
      <c r="P796" s="125">
        <v>10856</v>
      </c>
      <c r="Q796" s="125">
        <v>1943.16</v>
      </c>
      <c r="R796" s="125">
        <v>86319</v>
      </c>
      <c r="S796" s="126">
        <v>61.963470319634702</v>
      </c>
    </row>
    <row r="797" spans="1:19" x14ac:dyDescent="0.25">
      <c r="A797" s="123">
        <v>11</v>
      </c>
      <c r="B797" s="125" t="s">
        <v>1833</v>
      </c>
      <c r="C797" s="127">
        <v>11372</v>
      </c>
      <c r="D797" s="125" t="s">
        <v>2778</v>
      </c>
      <c r="E797" s="125" t="s">
        <v>953</v>
      </c>
      <c r="F797" s="125" t="s">
        <v>958</v>
      </c>
      <c r="G797" s="125">
        <v>30</v>
      </c>
      <c r="H797" s="125">
        <v>0</v>
      </c>
      <c r="I797" s="125">
        <v>0</v>
      </c>
      <c r="J797" s="125">
        <v>0</v>
      </c>
      <c r="K797" s="125">
        <v>0</v>
      </c>
      <c r="L797" s="125">
        <v>0</v>
      </c>
      <c r="M797" s="125">
        <v>1</v>
      </c>
      <c r="N797" s="125">
        <v>0.54010000000000002</v>
      </c>
      <c r="O797" s="125">
        <v>1418</v>
      </c>
      <c r="P797" s="125">
        <v>3783</v>
      </c>
      <c r="Q797" s="125">
        <v>760.46079999999995</v>
      </c>
      <c r="R797" s="125">
        <v>60300</v>
      </c>
      <c r="S797" s="126">
        <v>34.547945205479451</v>
      </c>
    </row>
    <row r="798" spans="1:19" x14ac:dyDescent="0.25">
      <c r="A798" s="123">
        <v>11</v>
      </c>
      <c r="B798" s="125" t="s">
        <v>1833</v>
      </c>
      <c r="C798" s="127">
        <v>11323</v>
      </c>
      <c r="D798" s="125" t="s">
        <v>2777</v>
      </c>
      <c r="E798" s="125" t="s">
        <v>953</v>
      </c>
      <c r="F798" s="125" t="s">
        <v>980</v>
      </c>
      <c r="G798" s="125">
        <v>12</v>
      </c>
      <c r="H798" s="125">
        <v>0</v>
      </c>
      <c r="I798" s="125">
        <v>0</v>
      </c>
      <c r="J798" s="125">
        <v>0</v>
      </c>
      <c r="K798" s="125">
        <v>0</v>
      </c>
      <c r="L798" s="125">
        <v>0</v>
      </c>
      <c r="M798" s="125">
        <v>0</v>
      </c>
      <c r="N798" s="125">
        <v>0.53969999999999996</v>
      </c>
      <c r="O798" s="125">
        <v>609</v>
      </c>
      <c r="P798" s="125">
        <v>1517</v>
      </c>
      <c r="Q798" s="125">
        <v>328.6773</v>
      </c>
      <c r="R798" s="125">
        <v>26435</v>
      </c>
      <c r="S798" s="126">
        <v>34.634703196347033</v>
      </c>
    </row>
    <row r="799" spans="1:19" x14ac:dyDescent="0.25">
      <c r="A799" s="123">
        <v>11</v>
      </c>
      <c r="B799" s="125" t="s">
        <v>1833</v>
      </c>
      <c r="C799" s="127">
        <v>11374</v>
      </c>
      <c r="D799" s="125" t="s">
        <v>2780</v>
      </c>
      <c r="E799" s="125" t="s">
        <v>953</v>
      </c>
      <c r="F799" s="125" t="s">
        <v>980</v>
      </c>
      <c r="G799" s="125">
        <v>24</v>
      </c>
      <c r="H799" s="125">
        <v>0</v>
      </c>
      <c r="I799" s="125">
        <v>0</v>
      </c>
      <c r="J799" s="125">
        <v>0</v>
      </c>
      <c r="K799" s="125">
        <v>0</v>
      </c>
      <c r="L799" s="125">
        <v>0</v>
      </c>
      <c r="M799" s="125">
        <v>0</v>
      </c>
      <c r="N799" s="125">
        <v>0.46939999999999998</v>
      </c>
      <c r="O799" s="125">
        <v>1050</v>
      </c>
      <c r="P799" s="125">
        <v>2737</v>
      </c>
      <c r="Q799" s="125">
        <v>492.87</v>
      </c>
      <c r="R799" s="125">
        <v>36132</v>
      </c>
      <c r="S799" s="126">
        <v>31.244292237442924</v>
      </c>
    </row>
    <row r="800" spans="1:19" x14ac:dyDescent="0.25">
      <c r="A800" s="123">
        <v>11</v>
      </c>
      <c r="B800" s="125" t="s">
        <v>1839</v>
      </c>
      <c r="C800" s="127">
        <v>10681</v>
      </c>
      <c r="D800" s="125" t="s">
        <v>2781</v>
      </c>
      <c r="E800" s="125" t="s">
        <v>949</v>
      </c>
      <c r="F800" s="125" t="s">
        <v>950</v>
      </c>
      <c r="G800" s="125">
        <v>748</v>
      </c>
      <c r="H800" s="125">
        <v>12</v>
      </c>
      <c r="I800" s="125">
        <v>16</v>
      </c>
      <c r="J800" s="125">
        <v>9</v>
      </c>
      <c r="K800" s="125">
        <v>48</v>
      </c>
      <c r="L800" s="125">
        <v>85</v>
      </c>
      <c r="M800" s="125">
        <v>14</v>
      </c>
      <c r="N800" s="125">
        <v>1.72</v>
      </c>
      <c r="O800" s="125">
        <v>57423</v>
      </c>
      <c r="P800" s="125">
        <v>275472</v>
      </c>
      <c r="Q800" s="125">
        <v>98767.56</v>
      </c>
      <c r="R800" s="125">
        <v>659288</v>
      </c>
      <c r="S800" s="126">
        <v>100.89810270309867</v>
      </c>
    </row>
    <row r="801" spans="1:19" x14ac:dyDescent="0.25">
      <c r="A801" s="123">
        <v>11</v>
      </c>
      <c r="B801" s="125" t="s">
        <v>1839</v>
      </c>
      <c r="C801" s="127">
        <v>10742</v>
      </c>
      <c r="D801" s="125" t="s">
        <v>2782</v>
      </c>
      <c r="E801" s="125" t="s">
        <v>986</v>
      </c>
      <c r="F801" s="125" t="s">
        <v>987</v>
      </c>
      <c r="G801" s="125">
        <v>158</v>
      </c>
      <c r="H801" s="125">
        <v>4</v>
      </c>
      <c r="I801" s="125">
        <v>0</v>
      </c>
      <c r="J801" s="125">
        <v>0</v>
      </c>
      <c r="K801" s="125">
        <v>0</v>
      </c>
      <c r="L801" s="125">
        <v>4</v>
      </c>
      <c r="M801" s="125">
        <v>4</v>
      </c>
      <c r="N801" s="125">
        <v>0.84209999999999996</v>
      </c>
      <c r="O801" s="125">
        <v>14395</v>
      </c>
      <c r="P801" s="125">
        <v>55636</v>
      </c>
      <c r="Q801" s="125">
        <v>12122.31</v>
      </c>
      <c r="R801" s="125">
        <v>253547</v>
      </c>
      <c r="S801" s="126">
        <v>96.473036240679733</v>
      </c>
    </row>
    <row r="802" spans="1:19" x14ac:dyDescent="0.25">
      <c r="A802" s="123">
        <v>11</v>
      </c>
      <c r="B802" s="125" t="s">
        <v>1839</v>
      </c>
      <c r="C802" s="127">
        <v>11357</v>
      </c>
      <c r="D802" s="125" t="s">
        <v>2783</v>
      </c>
      <c r="E802" s="125" t="s">
        <v>953</v>
      </c>
      <c r="F802" s="125" t="s">
        <v>961</v>
      </c>
      <c r="G802" s="125">
        <v>118</v>
      </c>
      <c r="H802" s="125">
        <v>8</v>
      </c>
      <c r="I802" s="125">
        <v>0</v>
      </c>
      <c r="J802" s="125">
        <v>0</v>
      </c>
      <c r="K802" s="125">
        <v>0</v>
      </c>
      <c r="L802" s="125">
        <v>8</v>
      </c>
      <c r="M802" s="125">
        <v>2</v>
      </c>
      <c r="N802" s="125">
        <v>0.71120000000000005</v>
      </c>
      <c r="O802" s="125">
        <v>12128</v>
      </c>
      <c r="P802" s="125">
        <v>41051</v>
      </c>
      <c r="Q802" s="125">
        <v>8601.5300000000007</v>
      </c>
      <c r="R802" s="125">
        <v>253812</v>
      </c>
      <c r="S802" s="126">
        <v>95.312282331088923</v>
      </c>
    </row>
    <row r="803" spans="1:19" x14ac:dyDescent="0.25">
      <c r="A803" s="123">
        <v>11</v>
      </c>
      <c r="B803" s="125" t="s">
        <v>1839</v>
      </c>
      <c r="C803" s="127">
        <v>11360</v>
      </c>
      <c r="D803" s="125" t="s">
        <v>2786</v>
      </c>
      <c r="E803" s="125" t="s">
        <v>953</v>
      </c>
      <c r="F803" s="125" t="s">
        <v>961</v>
      </c>
      <c r="G803" s="125">
        <v>70</v>
      </c>
      <c r="H803" s="125">
        <v>0</v>
      </c>
      <c r="I803" s="125">
        <v>0</v>
      </c>
      <c r="J803" s="125">
        <v>0</v>
      </c>
      <c r="K803" s="125">
        <v>0</v>
      </c>
      <c r="L803" s="125">
        <v>0</v>
      </c>
      <c r="M803" s="125">
        <v>1</v>
      </c>
      <c r="N803" s="125">
        <v>0.51200000000000001</v>
      </c>
      <c r="O803" s="125">
        <v>5923</v>
      </c>
      <c r="P803" s="125">
        <v>15562</v>
      </c>
      <c r="Q803" s="125">
        <v>2971.51</v>
      </c>
      <c r="R803" s="125">
        <v>138728</v>
      </c>
      <c r="S803" s="126">
        <v>60.908023483365952</v>
      </c>
    </row>
    <row r="804" spans="1:19" x14ac:dyDescent="0.25">
      <c r="A804" s="123">
        <v>11</v>
      </c>
      <c r="B804" s="125" t="s">
        <v>1839</v>
      </c>
      <c r="C804" s="127">
        <v>14138</v>
      </c>
      <c r="D804" s="125" t="s">
        <v>2800</v>
      </c>
      <c r="E804" s="125" t="s">
        <v>953</v>
      </c>
      <c r="F804" s="125" t="s">
        <v>961</v>
      </c>
      <c r="G804" s="125">
        <v>73</v>
      </c>
      <c r="H804" s="125">
        <v>0</v>
      </c>
      <c r="I804" s="125">
        <v>0</v>
      </c>
      <c r="J804" s="125">
        <v>0</v>
      </c>
      <c r="K804" s="125">
        <v>0</v>
      </c>
      <c r="L804" s="125">
        <v>0</v>
      </c>
      <c r="M804" s="125">
        <v>0</v>
      </c>
      <c r="N804" s="125">
        <v>0.61960000000000004</v>
      </c>
      <c r="O804" s="125">
        <v>4315</v>
      </c>
      <c r="P804" s="125">
        <v>12803</v>
      </c>
      <c r="Q804" s="125">
        <v>2673.5740000000001</v>
      </c>
      <c r="R804" s="125">
        <v>136889</v>
      </c>
      <c r="S804" s="126">
        <v>48.050290861324825</v>
      </c>
    </row>
    <row r="805" spans="1:19" x14ac:dyDescent="0.25">
      <c r="A805" s="123">
        <v>11</v>
      </c>
      <c r="B805" s="125" t="s">
        <v>1839</v>
      </c>
      <c r="C805" s="127">
        <v>11366</v>
      </c>
      <c r="D805" s="125" t="s">
        <v>2792</v>
      </c>
      <c r="E805" s="125" t="s">
        <v>953</v>
      </c>
      <c r="F805" s="125" t="s">
        <v>961</v>
      </c>
      <c r="G805" s="125">
        <v>65</v>
      </c>
      <c r="H805" s="125">
        <v>0</v>
      </c>
      <c r="I805" s="125">
        <v>0</v>
      </c>
      <c r="J805" s="125">
        <v>0</v>
      </c>
      <c r="K805" s="125">
        <v>0</v>
      </c>
      <c r="L805" s="125">
        <v>0</v>
      </c>
      <c r="M805" s="125">
        <v>1</v>
      </c>
      <c r="N805" s="125">
        <v>0.59940000000000004</v>
      </c>
      <c r="O805" s="125">
        <v>6069</v>
      </c>
      <c r="P805" s="125">
        <v>18664</v>
      </c>
      <c r="Q805" s="125">
        <v>3637.7586000000001</v>
      </c>
      <c r="R805" s="125">
        <v>178649</v>
      </c>
      <c r="S805" s="126">
        <v>78.668071654373023</v>
      </c>
    </row>
    <row r="806" spans="1:19" ht="42" x14ac:dyDescent="0.25">
      <c r="A806" s="123">
        <v>11</v>
      </c>
      <c r="B806" s="125" t="s">
        <v>1839</v>
      </c>
      <c r="C806" s="127">
        <v>11459</v>
      </c>
      <c r="D806" s="125" t="s">
        <v>2798</v>
      </c>
      <c r="E806" s="125" t="s">
        <v>953</v>
      </c>
      <c r="F806" s="125" t="s">
        <v>961</v>
      </c>
      <c r="G806" s="125">
        <v>110</v>
      </c>
      <c r="H806" s="125">
        <v>0</v>
      </c>
      <c r="I806" s="125">
        <v>0</v>
      </c>
      <c r="J806" s="125">
        <v>0</v>
      </c>
      <c r="K806" s="125">
        <v>0</v>
      </c>
      <c r="L806" s="125">
        <v>0</v>
      </c>
      <c r="M806" s="125">
        <v>2</v>
      </c>
      <c r="N806" s="125">
        <v>0.58040000000000003</v>
      </c>
      <c r="O806" s="125">
        <v>8961</v>
      </c>
      <c r="P806" s="125">
        <v>29622</v>
      </c>
      <c r="Q806" s="125">
        <v>5178.9092000000001</v>
      </c>
      <c r="R806" s="125">
        <v>184460</v>
      </c>
      <c r="S806" s="126">
        <v>73.778331257783307</v>
      </c>
    </row>
    <row r="807" spans="1:19" x14ac:dyDescent="0.25">
      <c r="A807" s="123">
        <v>11</v>
      </c>
      <c r="B807" s="125" t="s">
        <v>1839</v>
      </c>
      <c r="C807" s="127">
        <v>11359</v>
      </c>
      <c r="D807" s="125" t="s">
        <v>2785</v>
      </c>
      <c r="E807" s="125" t="s">
        <v>953</v>
      </c>
      <c r="F807" s="125" t="s">
        <v>958</v>
      </c>
      <c r="G807" s="125">
        <v>33</v>
      </c>
      <c r="H807" s="125">
        <v>0</v>
      </c>
      <c r="I807" s="125">
        <v>0</v>
      </c>
      <c r="J807" s="125">
        <v>0</v>
      </c>
      <c r="K807" s="125">
        <v>0</v>
      </c>
      <c r="L807" s="125">
        <v>0</v>
      </c>
      <c r="M807" s="125">
        <v>0</v>
      </c>
      <c r="N807" s="125">
        <v>0.48209999999999997</v>
      </c>
      <c r="O807" s="125">
        <v>2585</v>
      </c>
      <c r="P807" s="125">
        <v>7266</v>
      </c>
      <c r="Q807" s="125">
        <v>1246.2284999999999</v>
      </c>
      <c r="R807" s="125">
        <v>69130</v>
      </c>
      <c r="S807" s="126">
        <v>60.323785803237861</v>
      </c>
    </row>
    <row r="808" spans="1:19" x14ac:dyDescent="0.25">
      <c r="A808" s="123">
        <v>11</v>
      </c>
      <c r="B808" s="125" t="s">
        <v>1839</v>
      </c>
      <c r="C808" s="127">
        <v>11362</v>
      </c>
      <c r="D808" s="125" t="s">
        <v>2788</v>
      </c>
      <c r="E808" s="125" t="s">
        <v>953</v>
      </c>
      <c r="F808" s="125" t="s">
        <v>958</v>
      </c>
      <c r="G808" s="125">
        <v>30</v>
      </c>
      <c r="H808" s="125">
        <v>0</v>
      </c>
      <c r="I808" s="125">
        <v>0</v>
      </c>
      <c r="J808" s="125">
        <v>0</v>
      </c>
      <c r="K808" s="125">
        <v>0</v>
      </c>
      <c r="L808" s="125">
        <v>0</v>
      </c>
      <c r="M808" s="125">
        <v>1</v>
      </c>
      <c r="N808" s="125">
        <v>0.50490000000000002</v>
      </c>
      <c r="O808" s="125">
        <v>4078</v>
      </c>
      <c r="P808" s="125">
        <v>10637</v>
      </c>
      <c r="Q808" s="125">
        <v>2058.9821999999999</v>
      </c>
      <c r="R808" s="125">
        <v>113092</v>
      </c>
      <c r="S808" s="126">
        <v>97.141552511415526</v>
      </c>
    </row>
    <row r="809" spans="1:19" x14ac:dyDescent="0.25">
      <c r="A809" s="123">
        <v>11</v>
      </c>
      <c r="B809" s="125" t="s">
        <v>1839</v>
      </c>
      <c r="C809" s="127">
        <v>11368</v>
      </c>
      <c r="D809" s="125" t="s">
        <v>2794</v>
      </c>
      <c r="E809" s="125" t="s">
        <v>953</v>
      </c>
      <c r="F809" s="125" t="s">
        <v>958</v>
      </c>
      <c r="G809" s="125">
        <v>42</v>
      </c>
      <c r="H809" s="125">
        <v>0</v>
      </c>
      <c r="I809" s="125">
        <v>0</v>
      </c>
      <c r="J809" s="125">
        <v>0</v>
      </c>
      <c r="K809" s="125">
        <v>0</v>
      </c>
      <c r="L809" s="125">
        <v>0</v>
      </c>
      <c r="M809" s="125">
        <v>0</v>
      </c>
      <c r="N809" s="125">
        <v>0.51749999999999996</v>
      </c>
      <c r="O809" s="125">
        <v>4487</v>
      </c>
      <c r="P809" s="125">
        <v>10788</v>
      </c>
      <c r="Q809" s="125">
        <v>2322.0225</v>
      </c>
      <c r="R809" s="125">
        <v>121624</v>
      </c>
      <c r="S809" s="126">
        <v>70.37181996086106</v>
      </c>
    </row>
    <row r="810" spans="1:19" x14ac:dyDescent="0.25">
      <c r="A810" s="123">
        <v>11</v>
      </c>
      <c r="B810" s="125" t="s">
        <v>1839</v>
      </c>
      <c r="C810" s="127">
        <v>11371</v>
      </c>
      <c r="D810" s="125" t="s">
        <v>2797</v>
      </c>
      <c r="E810" s="125" t="s">
        <v>953</v>
      </c>
      <c r="F810" s="125" t="s">
        <v>958</v>
      </c>
      <c r="G810" s="125">
        <v>37</v>
      </c>
      <c r="H810" s="125">
        <v>0</v>
      </c>
      <c r="I810" s="125">
        <v>0</v>
      </c>
      <c r="J810" s="125">
        <v>0</v>
      </c>
      <c r="K810" s="125">
        <v>0</v>
      </c>
      <c r="L810" s="125">
        <v>0</v>
      </c>
      <c r="M810" s="125">
        <v>0</v>
      </c>
      <c r="N810" s="125">
        <v>0.51470000000000005</v>
      </c>
      <c r="O810" s="125">
        <v>3044</v>
      </c>
      <c r="P810" s="125">
        <v>7953</v>
      </c>
      <c r="Q810" s="125">
        <v>1566.6</v>
      </c>
      <c r="R810" s="125">
        <v>89143</v>
      </c>
      <c r="S810" s="126">
        <v>58.889300259163271</v>
      </c>
    </row>
    <row r="811" spans="1:19" x14ac:dyDescent="0.25">
      <c r="A811" s="123">
        <v>11</v>
      </c>
      <c r="B811" s="125" t="s">
        <v>1839</v>
      </c>
      <c r="C811" s="127">
        <v>11358</v>
      </c>
      <c r="D811" s="125" t="s">
        <v>2784</v>
      </c>
      <c r="E811" s="125" t="s">
        <v>953</v>
      </c>
      <c r="F811" s="125" t="s">
        <v>958</v>
      </c>
      <c r="G811" s="125">
        <v>30</v>
      </c>
      <c r="H811" s="125">
        <v>0</v>
      </c>
      <c r="I811" s="125">
        <v>0</v>
      </c>
      <c r="J811" s="125">
        <v>0</v>
      </c>
      <c r="K811" s="125">
        <v>0</v>
      </c>
      <c r="L811" s="125">
        <v>0</v>
      </c>
      <c r="M811" s="125">
        <v>1</v>
      </c>
      <c r="N811" s="125">
        <v>0.51990000000000003</v>
      </c>
      <c r="O811" s="125">
        <v>2310</v>
      </c>
      <c r="P811" s="125">
        <v>5473</v>
      </c>
      <c r="Q811" s="125">
        <v>1207.8699999999999</v>
      </c>
      <c r="R811" s="125">
        <v>99337</v>
      </c>
      <c r="S811" s="126">
        <v>49.981735159817354</v>
      </c>
    </row>
    <row r="812" spans="1:19" x14ac:dyDescent="0.25">
      <c r="A812" s="123">
        <v>11</v>
      </c>
      <c r="B812" s="125" t="s">
        <v>1839</v>
      </c>
      <c r="C812" s="127">
        <v>11365</v>
      </c>
      <c r="D812" s="125" t="s">
        <v>2791</v>
      </c>
      <c r="E812" s="125" t="s">
        <v>953</v>
      </c>
      <c r="F812" s="125" t="s">
        <v>958</v>
      </c>
      <c r="G812" s="125">
        <v>28</v>
      </c>
      <c r="H812" s="125">
        <v>0</v>
      </c>
      <c r="I812" s="125">
        <v>0</v>
      </c>
      <c r="J812" s="125">
        <v>0</v>
      </c>
      <c r="K812" s="125">
        <v>0</v>
      </c>
      <c r="L812" s="125">
        <v>0</v>
      </c>
      <c r="M812" s="125">
        <v>0</v>
      </c>
      <c r="N812" s="125">
        <v>0.5504</v>
      </c>
      <c r="O812" s="125">
        <v>2275</v>
      </c>
      <c r="P812" s="125">
        <v>6296</v>
      </c>
      <c r="Q812" s="125">
        <v>1252.1600000000001</v>
      </c>
      <c r="R812" s="125">
        <v>90633</v>
      </c>
      <c r="S812" s="126">
        <v>61.604696673189821</v>
      </c>
    </row>
    <row r="813" spans="1:19" x14ac:dyDescent="0.25">
      <c r="A813" s="123">
        <v>11</v>
      </c>
      <c r="B813" s="125" t="s">
        <v>1839</v>
      </c>
      <c r="C813" s="127">
        <v>11361</v>
      </c>
      <c r="D813" s="125" t="s">
        <v>2787</v>
      </c>
      <c r="E813" s="125" t="s">
        <v>953</v>
      </c>
      <c r="F813" s="125" t="s">
        <v>958</v>
      </c>
      <c r="G813" s="125">
        <v>30</v>
      </c>
      <c r="H813" s="125">
        <v>0</v>
      </c>
      <c r="I813" s="125">
        <v>0</v>
      </c>
      <c r="J813" s="125">
        <v>0</v>
      </c>
      <c r="K813" s="125">
        <v>0</v>
      </c>
      <c r="L813" s="125">
        <v>0</v>
      </c>
      <c r="M813" s="125">
        <v>0</v>
      </c>
      <c r="N813" s="125">
        <v>0.51170000000000004</v>
      </c>
      <c r="O813" s="125">
        <v>3802</v>
      </c>
      <c r="P813" s="125">
        <v>12159</v>
      </c>
      <c r="Q813" s="125">
        <v>1945.4834000000001</v>
      </c>
      <c r="R813" s="125">
        <v>89069</v>
      </c>
      <c r="S813" s="126">
        <v>111.04109589041096</v>
      </c>
    </row>
    <row r="814" spans="1:19" x14ac:dyDescent="0.25">
      <c r="A814" s="123">
        <v>11</v>
      </c>
      <c r="B814" s="125" t="s">
        <v>1839</v>
      </c>
      <c r="C814" s="127">
        <v>11367</v>
      </c>
      <c r="D814" s="125" t="s">
        <v>2793</v>
      </c>
      <c r="E814" s="125" t="s">
        <v>953</v>
      </c>
      <c r="F814" s="125" t="s">
        <v>958</v>
      </c>
      <c r="G814" s="125">
        <v>30</v>
      </c>
      <c r="H814" s="125">
        <v>0</v>
      </c>
      <c r="I814" s="125">
        <v>0</v>
      </c>
      <c r="J814" s="125">
        <v>0</v>
      </c>
      <c r="K814" s="125">
        <v>0</v>
      </c>
      <c r="L814" s="125">
        <v>0</v>
      </c>
      <c r="M814" s="125">
        <v>0</v>
      </c>
      <c r="N814" s="125">
        <v>0.52590000000000003</v>
      </c>
      <c r="O814" s="125">
        <v>2681</v>
      </c>
      <c r="P814" s="125">
        <v>7057</v>
      </c>
      <c r="Q814" s="125">
        <v>1409.9378999999999</v>
      </c>
      <c r="R814" s="125">
        <v>86152</v>
      </c>
      <c r="S814" s="126">
        <v>64.447488584474883</v>
      </c>
    </row>
    <row r="815" spans="1:19" x14ac:dyDescent="0.25">
      <c r="A815" s="123">
        <v>11</v>
      </c>
      <c r="B815" s="125" t="s">
        <v>1839</v>
      </c>
      <c r="C815" s="127">
        <v>11364</v>
      </c>
      <c r="D815" s="125" t="s">
        <v>2790</v>
      </c>
      <c r="E815" s="125" t="s">
        <v>953</v>
      </c>
      <c r="F815" s="125" t="s">
        <v>958</v>
      </c>
      <c r="G815" s="125">
        <v>46</v>
      </c>
      <c r="H815" s="125">
        <v>0</v>
      </c>
      <c r="I815" s="125">
        <v>0</v>
      </c>
      <c r="J815" s="125">
        <v>0</v>
      </c>
      <c r="K815" s="125">
        <v>0</v>
      </c>
      <c r="L815" s="125">
        <v>0</v>
      </c>
      <c r="M815" s="125">
        <v>1</v>
      </c>
      <c r="N815" s="125">
        <v>0.60580000000000001</v>
      </c>
      <c r="O815" s="125">
        <v>3174</v>
      </c>
      <c r="P815" s="125">
        <v>9121</v>
      </c>
      <c r="Q815" s="125">
        <v>1922.8091999999999</v>
      </c>
      <c r="R815" s="125">
        <v>78393</v>
      </c>
      <c r="S815" s="126">
        <v>54.324002382370459</v>
      </c>
    </row>
    <row r="816" spans="1:19" x14ac:dyDescent="0.25">
      <c r="A816" s="123">
        <v>11</v>
      </c>
      <c r="B816" s="125" t="s">
        <v>1839</v>
      </c>
      <c r="C816" s="127">
        <v>11369</v>
      </c>
      <c r="D816" s="125" t="s">
        <v>2795</v>
      </c>
      <c r="E816" s="125" t="s">
        <v>953</v>
      </c>
      <c r="F816" s="125" t="s">
        <v>958</v>
      </c>
      <c r="G816" s="125">
        <v>60</v>
      </c>
      <c r="H816" s="125">
        <v>0</v>
      </c>
      <c r="I816" s="125">
        <v>0</v>
      </c>
      <c r="J816" s="125">
        <v>0</v>
      </c>
      <c r="K816" s="125">
        <v>0</v>
      </c>
      <c r="L816" s="125">
        <v>0</v>
      </c>
      <c r="M816" s="125">
        <v>1</v>
      </c>
      <c r="N816" s="125">
        <v>0.51270000000000004</v>
      </c>
      <c r="O816" s="125">
        <v>5350</v>
      </c>
      <c r="P816" s="125">
        <v>15759</v>
      </c>
      <c r="Q816" s="125">
        <v>2742.9450000000002</v>
      </c>
      <c r="R816" s="125">
        <v>166083</v>
      </c>
      <c r="S816" s="126">
        <v>71.958904109589042</v>
      </c>
    </row>
    <row r="817" spans="1:19" x14ac:dyDescent="0.25">
      <c r="A817" s="123">
        <v>11</v>
      </c>
      <c r="B817" s="125" t="s">
        <v>1839</v>
      </c>
      <c r="C817" s="127">
        <v>11370</v>
      </c>
      <c r="D817" s="125" t="s">
        <v>2796</v>
      </c>
      <c r="E817" s="125" t="s">
        <v>953</v>
      </c>
      <c r="F817" s="125" t="s">
        <v>958</v>
      </c>
      <c r="G817" s="125">
        <v>83</v>
      </c>
      <c r="H817" s="125">
        <v>0</v>
      </c>
      <c r="I817" s="125">
        <v>0</v>
      </c>
      <c r="J817" s="125">
        <v>0</v>
      </c>
      <c r="K817" s="125">
        <v>0</v>
      </c>
      <c r="L817" s="125">
        <v>0</v>
      </c>
      <c r="M817" s="125">
        <v>0</v>
      </c>
      <c r="N817" s="125">
        <v>0.50180000000000002</v>
      </c>
      <c r="O817" s="125">
        <v>5006</v>
      </c>
      <c r="P817" s="125">
        <v>15954</v>
      </c>
      <c r="Q817" s="125">
        <v>2511.79</v>
      </c>
      <c r="R817" s="125">
        <v>120797</v>
      </c>
      <c r="S817" s="126">
        <v>52.662155471199867</v>
      </c>
    </row>
    <row r="818" spans="1:19" x14ac:dyDescent="0.25">
      <c r="A818" s="123">
        <v>11</v>
      </c>
      <c r="B818" s="125" t="s">
        <v>1839</v>
      </c>
      <c r="C818" s="127">
        <v>11654</v>
      </c>
      <c r="D818" s="125" t="s">
        <v>2799</v>
      </c>
      <c r="E818" s="125" t="s">
        <v>953</v>
      </c>
      <c r="F818" s="125" t="s">
        <v>958</v>
      </c>
      <c r="G818" s="125">
        <v>30</v>
      </c>
      <c r="H818" s="125">
        <v>0</v>
      </c>
      <c r="I818" s="125">
        <v>0</v>
      </c>
      <c r="J818" s="125">
        <v>0</v>
      </c>
      <c r="K818" s="125">
        <v>0</v>
      </c>
      <c r="L818" s="125">
        <v>0</v>
      </c>
      <c r="M818" s="125">
        <v>0</v>
      </c>
      <c r="N818" s="125">
        <v>0.48</v>
      </c>
      <c r="O818" s="125">
        <v>2541</v>
      </c>
      <c r="P818" s="125">
        <v>6522</v>
      </c>
      <c r="Q818" s="125">
        <v>1221.2046</v>
      </c>
      <c r="R818" s="125">
        <v>54940</v>
      </c>
      <c r="S818" s="126">
        <v>59.561643835616437</v>
      </c>
    </row>
    <row r="819" spans="1:19" x14ac:dyDescent="0.25">
      <c r="A819" s="123">
        <v>11</v>
      </c>
      <c r="B819" s="125" t="s">
        <v>1839</v>
      </c>
      <c r="C819" s="127">
        <v>11363</v>
      </c>
      <c r="D819" s="125" t="s">
        <v>2789</v>
      </c>
      <c r="E819" s="125" t="s">
        <v>953</v>
      </c>
      <c r="F819" s="125" t="s">
        <v>980</v>
      </c>
      <c r="G819" s="125">
        <v>38</v>
      </c>
      <c r="H819" s="125">
        <v>0</v>
      </c>
      <c r="I819" s="125">
        <v>0</v>
      </c>
      <c r="J819" s="125">
        <v>0</v>
      </c>
      <c r="K819" s="125">
        <v>0</v>
      </c>
      <c r="L819" s="125">
        <v>0</v>
      </c>
      <c r="M819" s="125">
        <v>0</v>
      </c>
      <c r="N819" s="125">
        <v>0.47289999999999999</v>
      </c>
      <c r="O819" s="125">
        <v>3124</v>
      </c>
      <c r="P819" s="125">
        <v>8712</v>
      </c>
      <c r="Q819" s="125">
        <v>1477.3086000000001</v>
      </c>
      <c r="R819" s="125">
        <v>72256</v>
      </c>
      <c r="S819" s="126">
        <v>62.811824080749822</v>
      </c>
    </row>
    <row r="820" spans="1:19" x14ac:dyDescent="0.25">
      <c r="A820" s="123">
        <v>12</v>
      </c>
      <c r="B820" s="125" t="s">
        <v>1860</v>
      </c>
      <c r="C820" s="127">
        <v>10683</v>
      </c>
      <c r="D820" s="125" t="s">
        <v>2802</v>
      </c>
      <c r="E820" s="125" t="s">
        <v>949</v>
      </c>
      <c r="F820" s="125" t="s">
        <v>950</v>
      </c>
      <c r="G820" s="125">
        <v>555</v>
      </c>
      <c r="H820" s="125">
        <v>22</v>
      </c>
      <c r="I820" s="125">
        <v>8</v>
      </c>
      <c r="J820" s="125">
        <v>2</v>
      </c>
      <c r="K820" s="125">
        <v>0</v>
      </c>
      <c r="L820" s="125">
        <v>32</v>
      </c>
      <c r="M820" s="125">
        <v>9</v>
      </c>
      <c r="N820" s="125">
        <v>1.3938999999999999</v>
      </c>
      <c r="O820" s="125">
        <v>46521</v>
      </c>
      <c r="P820" s="125">
        <v>203113</v>
      </c>
      <c r="Q820" s="125">
        <v>64845.621899999998</v>
      </c>
      <c r="R820" s="125">
        <v>611172</v>
      </c>
      <c r="S820" s="126">
        <v>100.26558064914229</v>
      </c>
    </row>
    <row r="821" spans="1:19" x14ac:dyDescent="0.25">
      <c r="A821" s="123">
        <v>12</v>
      </c>
      <c r="B821" s="125" t="s">
        <v>1860</v>
      </c>
      <c r="C821" s="127">
        <v>11411</v>
      </c>
      <c r="D821" s="125" t="s">
        <v>2807</v>
      </c>
      <c r="E821" s="125" t="s">
        <v>953</v>
      </c>
      <c r="F821" s="125" t="s">
        <v>961</v>
      </c>
      <c r="G821" s="125">
        <v>90</v>
      </c>
      <c r="H821" s="125">
        <v>0</v>
      </c>
      <c r="I821" s="125">
        <v>0</v>
      </c>
      <c r="J821" s="125">
        <v>0</v>
      </c>
      <c r="K821" s="125">
        <v>0</v>
      </c>
      <c r="L821" s="125">
        <v>0</v>
      </c>
      <c r="M821" s="125">
        <v>2</v>
      </c>
      <c r="N821" s="125">
        <v>0.50890000000000002</v>
      </c>
      <c r="O821" s="125">
        <v>11913</v>
      </c>
      <c r="P821" s="125">
        <v>31014</v>
      </c>
      <c r="Q821" s="125">
        <v>6062.5257000000001</v>
      </c>
      <c r="R821" s="125">
        <v>218347</v>
      </c>
      <c r="S821" s="126">
        <v>94.410958904109592</v>
      </c>
    </row>
    <row r="822" spans="1:19" x14ac:dyDescent="0.25">
      <c r="A822" s="123">
        <v>12</v>
      </c>
      <c r="B822" s="125" t="s">
        <v>1860</v>
      </c>
      <c r="C822" s="127">
        <v>11407</v>
      </c>
      <c r="D822" s="125" t="s">
        <v>2803</v>
      </c>
      <c r="E822" s="125" t="s">
        <v>953</v>
      </c>
      <c r="F822" s="125" t="s">
        <v>954</v>
      </c>
      <c r="G822" s="125">
        <v>60</v>
      </c>
      <c r="H822" s="125">
        <v>0</v>
      </c>
      <c r="I822" s="125">
        <v>0</v>
      </c>
      <c r="J822" s="125">
        <v>0</v>
      </c>
      <c r="K822" s="125">
        <v>0</v>
      </c>
      <c r="L822" s="125">
        <v>0</v>
      </c>
      <c r="M822" s="125">
        <v>2</v>
      </c>
      <c r="N822" s="125">
        <v>0.52210000000000001</v>
      </c>
      <c r="O822" s="125">
        <v>11395</v>
      </c>
      <c r="P822" s="125">
        <v>25098</v>
      </c>
      <c r="Q822" s="125">
        <v>5949.3294999999998</v>
      </c>
      <c r="R822" s="125">
        <v>206552</v>
      </c>
      <c r="S822" s="126">
        <v>114.60273972602739</v>
      </c>
    </row>
    <row r="823" spans="1:19" x14ac:dyDescent="0.25">
      <c r="A823" s="123">
        <v>12</v>
      </c>
      <c r="B823" s="125" t="s">
        <v>1860</v>
      </c>
      <c r="C823" s="127">
        <v>11408</v>
      </c>
      <c r="D823" s="125" t="s">
        <v>2804</v>
      </c>
      <c r="E823" s="125" t="s">
        <v>953</v>
      </c>
      <c r="F823" s="125" t="s">
        <v>954</v>
      </c>
      <c r="G823" s="125">
        <v>60</v>
      </c>
      <c r="H823" s="125">
        <v>0</v>
      </c>
      <c r="I823" s="125">
        <v>0</v>
      </c>
      <c r="J823" s="125">
        <v>0</v>
      </c>
      <c r="K823" s="125">
        <v>0</v>
      </c>
      <c r="L823" s="125">
        <v>0</v>
      </c>
      <c r="M823" s="125">
        <v>1</v>
      </c>
      <c r="N823" s="125">
        <v>0.48399999999999999</v>
      </c>
      <c r="O823" s="125">
        <v>7340</v>
      </c>
      <c r="P823" s="125">
        <v>18057</v>
      </c>
      <c r="Q823" s="125">
        <v>3552.56</v>
      </c>
      <c r="R823" s="125">
        <v>137025</v>
      </c>
      <c r="S823" s="126">
        <v>82.452054794520549</v>
      </c>
    </row>
    <row r="824" spans="1:19" x14ac:dyDescent="0.25">
      <c r="A824" s="123">
        <v>12</v>
      </c>
      <c r="B824" s="125" t="s">
        <v>1860</v>
      </c>
      <c r="C824" s="127">
        <v>11413</v>
      </c>
      <c r="D824" s="125" t="s">
        <v>2809</v>
      </c>
      <c r="E824" s="125" t="s">
        <v>953</v>
      </c>
      <c r="F824" s="125" t="s">
        <v>958</v>
      </c>
      <c r="G824" s="125">
        <v>60</v>
      </c>
      <c r="H824" s="125">
        <v>0</v>
      </c>
      <c r="I824" s="125">
        <v>0</v>
      </c>
      <c r="J824" s="125">
        <v>0</v>
      </c>
      <c r="K824" s="125">
        <v>0</v>
      </c>
      <c r="L824" s="125">
        <v>0</v>
      </c>
      <c r="M824" s="125">
        <v>1</v>
      </c>
      <c r="N824" s="125">
        <v>0.51819999999999999</v>
      </c>
      <c r="O824" s="125">
        <v>5702</v>
      </c>
      <c r="P824" s="125">
        <v>12877</v>
      </c>
      <c r="Q824" s="125">
        <v>2954.7764000000002</v>
      </c>
      <c r="R824" s="125">
        <v>117260</v>
      </c>
      <c r="S824" s="126">
        <v>58.799086757990871</v>
      </c>
    </row>
    <row r="825" spans="1:19" x14ac:dyDescent="0.25">
      <c r="A825" s="123">
        <v>12</v>
      </c>
      <c r="B825" s="125" t="s">
        <v>1860</v>
      </c>
      <c r="C825" s="127">
        <v>11409</v>
      </c>
      <c r="D825" s="125" t="s">
        <v>2805</v>
      </c>
      <c r="E825" s="125" t="s">
        <v>953</v>
      </c>
      <c r="F825" s="125" t="s">
        <v>958</v>
      </c>
      <c r="G825" s="125">
        <v>30</v>
      </c>
      <c r="H825" s="125">
        <v>0</v>
      </c>
      <c r="I825" s="125">
        <v>0</v>
      </c>
      <c r="J825" s="125">
        <v>0</v>
      </c>
      <c r="K825" s="125">
        <v>0</v>
      </c>
      <c r="L825" s="125">
        <v>0</v>
      </c>
      <c r="M825" s="125">
        <v>1</v>
      </c>
      <c r="N825" s="125">
        <v>0.49880000000000002</v>
      </c>
      <c r="O825" s="125">
        <v>6688</v>
      </c>
      <c r="P825" s="125">
        <v>9416</v>
      </c>
      <c r="Q825" s="125">
        <v>3335.9744000000001</v>
      </c>
      <c r="R825" s="125">
        <v>128100</v>
      </c>
      <c r="S825" s="126">
        <v>85.990867579908681</v>
      </c>
    </row>
    <row r="826" spans="1:19" x14ac:dyDescent="0.25">
      <c r="A826" s="123">
        <v>12</v>
      </c>
      <c r="B826" s="125" t="s">
        <v>1860</v>
      </c>
      <c r="C826" s="127">
        <v>14139</v>
      </c>
      <c r="D826" s="125" t="s">
        <v>2810</v>
      </c>
      <c r="E826" s="125" t="s">
        <v>953</v>
      </c>
      <c r="F826" s="125" t="s">
        <v>958</v>
      </c>
      <c r="G826" s="125">
        <v>30</v>
      </c>
      <c r="H826" s="125">
        <v>0</v>
      </c>
      <c r="I826" s="125">
        <v>0</v>
      </c>
      <c r="J826" s="125">
        <v>0</v>
      </c>
      <c r="K826" s="125">
        <v>0</v>
      </c>
      <c r="L826" s="125">
        <v>0</v>
      </c>
      <c r="M826" s="125">
        <v>1</v>
      </c>
      <c r="N826" s="125">
        <v>0.46089999999999998</v>
      </c>
      <c r="O826" s="125">
        <v>4281</v>
      </c>
      <c r="P826" s="125">
        <v>6609</v>
      </c>
      <c r="Q826" s="125">
        <v>1946.92</v>
      </c>
      <c r="R826" s="125">
        <v>73052</v>
      </c>
      <c r="S826" s="126">
        <v>60.356164383561641</v>
      </c>
    </row>
    <row r="827" spans="1:19" x14ac:dyDescent="0.25">
      <c r="A827" s="123">
        <v>12</v>
      </c>
      <c r="B827" s="125" t="s">
        <v>1860</v>
      </c>
      <c r="C827" s="127">
        <v>11412</v>
      </c>
      <c r="D827" s="125" t="s">
        <v>2808</v>
      </c>
      <c r="E827" s="125" t="s">
        <v>953</v>
      </c>
      <c r="F827" s="125" t="s">
        <v>958</v>
      </c>
      <c r="G827" s="125">
        <v>30</v>
      </c>
      <c r="H827" s="125">
        <v>0</v>
      </c>
      <c r="I827" s="125">
        <v>0</v>
      </c>
      <c r="J827" s="125">
        <v>0</v>
      </c>
      <c r="K827" s="125">
        <v>0</v>
      </c>
      <c r="L827" s="125">
        <v>0</v>
      </c>
      <c r="M827" s="125">
        <v>1</v>
      </c>
      <c r="N827" s="125">
        <v>0.42249999999999999</v>
      </c>
      <c r="O827" s="125">
        <v>4641</v>
      </c>
      <c r="P827" s="125">
        <v>7734</v>
      </c>
      <c r="Q827" s="125">
        <v>1903.98</v>
      </c>
      <c r="R827" s="125">
        <v>96845</v>
      </c>
      <c r="S827" s="126">
        <v>70.630136986301366</v>
      </c>
    </row>
    <row r="828" spans="1:19" x14ac:dyDescent="0.25">
      <c r="A828" s="123">
        <v>12</v>
      </c>
      <c r="B828" s="125" t="s">
        <v>1860</v>
      </c>
      <c r="C828" s="127">
        <v>11410</v>
      </c>
      <c r="D828" s="125" t="s">
        <v>2806</v>
      </c>
      <c r="E828" s="125" t="s">
        <v>953</v>
      </c>
      <c r="F828" s="125" t="s">
        <v>958</v>
      </c>
      <c r="G828" s="125">
        <v>60</v>
      </c>
      <c r="H828" s="125">
        <v>0</v>
      </c>
      <c r="I828" s="125">
        <v>0</v>
      </c>
      <c r="J828" s="125">
        <v>0</v>
      </c>
      <c r="K828" s="125">
        <v>0</v>
      </c>
      <c r="L828" s="125">
        <v>0</v>
      </c>
      <c r="M828" s="125">
        <v>1</v>
      </c>
      <c r="N828" s="125">
        <v>0.44890000000000002</v>
      </c>
      <c r="O828" s="125">
        <v>4488</v>
      </c>
      <c r="P828" s="125">
        <v>7387</v>
      </c>
      <c r="Q828" s="125">
        <v>1997.24</v>
      </c>
      <c r="R828" s="125">
        <v>92403</v>
      </c>
      <c r="S828" s="126">
        <v>33.730593607305934</v>
      </c>
    </row>
    <row r="829" spans="1:19" ht="63" x14ac:dyDescent="0.25">
      <c r="A829" s="123">
        <v>12</v>
      </c>
      <c r="B829" s="125" t="s">
        <v>1860</v>
      </c>
      <c r="C829" s="127">
        <v>28817</v>
      </c>
      <c r="D829" s="125" t="s">
        <v>2811</v>
      </c>
      <c r="E829" s="125" t="s">
        <v>953</v>
      </c>
      <c r="F829" s="125" t="s">
        <v>980</v>
      </c>
      <c r="G829" s="125">
        <v>25</v>
      </c>
      <c r="H829" s="125">
        <v>0</v>
      </c>
      <c r="I829" s="125">
        <v>0</v>
      </c>
      <c r="J829" s="125">
        <v>0</v>
      </c>
      <c r="K829" s="125">
        <v>0</v>
      </c>
      <c r="L829" s="125">
        <v>0</v>
      </c>
      <c r="M829" s="125">
        <v>0</v>
      </c>
      <c r="N829" s="125">
        <v>0.37540000000000001</v>
      </c>
      <c r="O829" s="125">
        <v>2326</v>
      </c>
      <c r="P829" s="125">
        <v>3536</v>
      </c>
      <c r="Q829" s="125">
        <v>871.24</v>
      </c>
      <c r="R829" s="125">
        <v>43491</v>
      </c>
      <c r="S829" s="126">
        <v>38.750684931506846</v>
      </c>
    </row>
    <row r="830" spans="1:19" ht="42" x14ac:dyDescent="0.25">
      <c r="A830" s="123">
        <v>12</v>
      </c>
      <c r="B830" s="125" t="s">
        <v>1871</v>
      </c>
      <c r="C830" s="127">
        <v>10750</v>
      </c>
      <c r="D830" s="125" t="s">
        <v>2812</v>
      </c>
      <c r="E830" s="125" t="s">
        <v>986</v>
      </c>
      <c r="F830" s="125" t="s">
        <v>1013</v>
      </c>
      <c r="G830" s="125">
        <v>407</v>
      </c>
      <c r="H830" s="125">
        <v>10</v>
      </c>
      <c r="I830" s="125">
        <v>13</v>
      </c>
      <c r="J830" s="125">
        <v>8</v>
      </c>
      <c r="K830" s="125">
        <v>12</v>
      </c>
      <c r="L830" s="125">
        <v>43</v>
      </c>
      <c r="M830" s="125">
        <v>8</v>
      </c>
      <c r="N830" s="125">
        <v>1.2153</v>
      </c>
      <c r="O830" s="125">
        <v>30297</v>
      </c>
      <c r="P830" s="125">
        <v>135692</v>
      </c>
      <c r="Q830" s="125">
        <v>36826.003499999999</v>
      </c>
      <c r="R830" s="125">
        <v>385035</v>
      </c>
      <c r="S830" s="126">
        <v>91.341254080980107</v>
      </c>
    </row>
    <row r="831" spans="1:19" x14ac:dyDescent="0.25">
      <c r="A831" s="123">
        <v>12</v>
      </c>
      <c r="B831" s="125" t="s">
        <v>1871</v>
      </c>
      <c r="C831" s="127">
        <v>10751</v>
      </c>
      <c r="D831" s="125" t="s">
        <v>2813</v>
      </c>
      <c r="E831" s="125" t="s">
        <v>986</v>
      </c>
      <c r="F831" s="125" t="s">
        <v>987</v>
      </c>
      <c r="G831" s="125">
        <v>212</v>
      </c>
      <c r="H831" s="125">
        <v>8</v>
      </c>
      <c r="I831" s="125">
        <v>5</v>
      </c>
      <c r="J831" s="125">
        <v>0</v>
      </c>
      <c r="K831" s="125">
        <v>0</v>
      </c>
      <c r="L831" s="125">
        <v>13</v>
      </c>
      <c r="M831" s="125">
        <v>4</v>
      </c>
      <c r="N831" s="125">
        <v>1.03</v>
      </c>
      <c r="O831" s="125">
        <v>13956</v>
      </c>
      <c r="P831" s="125">
        <v>55325</v>
      </c>
      <c r="Q831" s="125">
        <v>14378.288699999999</v>
      </c>
      <c r="R831" s="125">
        <v>292957</v>
      </c>
      <c r="S831" s="126">
        <v>71.497803049883686</v>
      </c>
    </row>
    <row r="832" spans="1:19" x14ac:dyDescent="0.25">
      <c r="A832" s="123">
        <v>12</v>
      </c>
      <c r="B832" s="125" t="s">
        <v>1871</v>
      </c>
      <c r="C832" s="127">
        <v>11435</v>
      </c>
      <c r="D832" s="125" t="s">
        <v>2814</v>
      </c>
      <c r="E832" s="125" t="s">
        <v>953</v>
      </c>
      <c r="F832" s="125" t="s">
        <v>954</v>
      </c>
      <c r="G832" s="125">
        <v>110</v>
      </c>
      <c r="H832" s="125">
        <v>0</v>
      </c>
      <c r="I832" s="125">
        <v>0</v>
      </c>
      <c r="J832" s="125">
        <v>0</v>
      </c>
      <c r="K832" s="125">
        <v>0</v>
      </c>
      <c r="L832" s="125">
        <v>0</v>
      </c>
      <c r="M832" s="125">
        <v>1</v>
      </c>
      <c r="N832" s="125">
        <v>0.47360000000000002</v>
      </c>
      <c r="O832" s="125">
        <v>6632</v>
      </c>
      <c r="P832" s="125">
        <v>18615</v>
      </c>
      <c r="Q832" s="125">
        <v>3140.9151999999999</v>
      </c>
      <c r="R832" s="125">
        <v>179605</v>
      </c>
      <c r="S832" s="126">
        <v>46.363636363636367</v>
      </c>
    </row>
    <row r="833" spans="1:19" x14ac:dyDescent="0.25">
      <c r="A833" s="123">
        <v>12</v>
      </c>
      <c r="B833" s="125" t="s">
        <v>1871</v>
      </c>
      <c r="C833" s="127">
        <v>11437</v>
      </c>
      <c r="D833" s="125" t="s">
        <v>2816</v>
      </c>
      <c r="E833" s="125" t="s">
        <v>953</v>
      </c>
      <c r="F833" s="125" t="s">
        <v>954</v>
      </c>
      <c r="G833" s="125">
        <v>85</v>
      </c>
      <c r="H833" s="125">
        <v>0</v>
      </c>
      <c r="I833" s="125">
        <v>0</v>
      </c>
      <c r="J833" s="125">
        <v>0</v>
      </c>
      <c r="K833" s="125">
        <v>0</v>
      </c>
      <c r="L833" s="125">
        <v>0</v>
      </c>
      <c r="M833" s="125">
        <v>1</v>
      </c>
      <c r="N833" s="125">
        <v>0.49419999999999997</v>
      </c>
      <c r="O833" s="125">
        <v>9633</v>
      </c>
      <c r="P833" s="125">
        <v>27243</v>
      </c>
      <c r="Q833" s="125">
        <v>4760.63</v>
      </c>
      <c r="R833" s="125">
        <v>158342</v>
      </c>
      <c r="S833" s="126">
        <v>87.809830781627724</v>
      </c>
    </row>
    <row r="834" spans="1:19" x14ac:dyDescent="0.25">
      <c r="A834" s="123">
        <v>12</v>
      </c>
      <c r="B834" s="125" t="s">
        <v>1871</v>
      </c>
      <c r="C834" s="127">
        <v>13818</v>
      </c>
      <c r="D834" s="125" t="s">
        <v>2822</v>
      </c>
      <c r="E834" s="125" t="s">
        <v>953</v>
      </c>
      <c r="F834" s="125" t="s">
        <v>958</v>
      </c>
      <c r="G834" s="125">
        <v>37</v>
      </c>
      <c r="H834" s="125">
        <v>0</v>
      </c>
      <c r="I834" s="125">
        <v>0</v>
      </c>
      <c r="J834" s="125">
        <v>0</v>
      </c>
      <c r="K834" s="125">
        <v>0</v>
      </c>
      <c r="L834" s="125">
        <v>0</v>
      </c>
      <c r="M834" s="125">
        <v>0</v>
      </c>
      <c r="N834" s="125">
        <v>0.46820000000000001</v>
      </c>
      <c r="O834" s="125">
        <v>5246</v>
      </c>
      <c r="P834" s="125">
        <v>15631</v>
      </c>
      <c r="Q834" s="125">
        <v>2259.58</v>
      </c>
      <c r="R834" s="125">
        <v>84871</v>
      </c>
      <c r="S834" s="126">
        <v>115.74231766012588</v>
      </c>
    </row>
    <row r="835" spans="1:19" x14ac:dyDescent="0.25">
      <c r="A835" s="123">
        <v>12</v>
      </c>
      <c r="B835" s="125" t="s">
        <v>1871</v>
      </c>
      <c r="C835" s="127">
        <v>15010</v>
      </c>
      <c r="D835" s="125" t="s">
        <v>2823</v>
      </c>
      <c r="E835" s="125" t="s">
        <v>953</v>
      </c>
      <c r="F835" s="125" t="s">
        <v>958</v>
      </c>
      <c r="G835" s="125">
        <v>30</v>
      </c>
      <c r="H835" s="125">
        <v>0</v>
      </c>
      <c r="I835" s="125">
        <v>0</v>
      </c>
      <c r="J835" s="125">
        <v>0</v>
      </c>
      <c r="K835" s="125">
        <v>0</v>
      </c>
      <c r="L835" s="125">
        <v>0</v>
      </c>
      <c r="M835" s="125">
        <v>0</v>
      </c>
      <c r="N835" s="125">
        <v>0.57830000000000004</v>
      </c>
      <c r="O835" s="125">
        <v>2794</v>
      </c>
      <c r="P835" s="125">
        <v>8237</v>
      </c>
      <c r="Q835" s="125">
        <v>1615.83</v>
      </c>
      <c r="R835" s="125">
        <v>66722</v>
      </c>
      <c r="S835" s="126">
        <v>75.223744292237441</v>
      </c>
    </row>
    <row r="836" spans="1:19" x14ac:dyDescent="0.25">
      <c r="A836" s="123">
        <v>12</v>
      </c>
      <c r="B836" s="125" t="s">
        <v>1871</v>
      </c>
      <c r="C836" s="127">
        <v>11436</v>
      </c>
      <c r="D836" s="125" t="s">
        <v>2815</v>
      </c>
      <c r="E836" s="125" t="s">
        <v>953</v>
      </c>
      <c r="F836" s="125" t="s">
        <v>958</v>
      </c>
      <c r="G836" s="125">
        <v>30</v>
      </c>
      <c r="H836" s="125">
        <v>0</v>
      </c>
      <c r="I836" s="125">
        <v>0</v>
      </c>
      <c r="J836" s="125">
        <v>0</v>
      </c>
      <c r="K836" s="125">
        <v>0</v>
      </c>
      <c r="L836" s="125">
        <v>0</v>
      </c>
      <c r="M836" s="125">
        <v>0</v>
      </c>
      <c r="N836" s="125">
        <v>0.49099999999999999</v>
      </c>
      <c r="O836" s="125">
        <v>6466</v>
      </c>
      <c r="P836" s="125">
        <v>17517</v>
      </c>
      <c r="Q836" s="125">
        <v>3174.806</v>
      </c>
      <c r="R836" s="125">
        <v>124896</v>
      </c>
      <c r="S836" s="126">
        <v>159.97260273972603</v>
      </c>
    </row>
    <row r="837" spans="1:19" ht="42" x14ac:dyDescent="0.25">
      <c r="A837" s="123">
        <v>12</v>
      </c>
      <c r="B837" s="125" t="s">
        <v>1871</v>
      </c>
      <c r="C837" s="127">
        <v>23771</v>
      </c>
      <c r="D837" s="125" t="s">
        <v>2824</v>
      </c>
      <c r="E837" s="125" t="s">
        <v>953</v>
      </c>
      <c r="F837" s="125" t="s">
        <v>958</v>
      </c>
      <c r="G837" s="125">
        <v>44</v>
      </c>
      <c r="H837" s="125">
        <v>0</v>
      </c>
      <c r="I837" s="125">
        <v>0</v>
      </c>
      <c r="J837" s="125">
        <v>0</v>
      </c>
      <c r="K837" s="125">
        <v>0</v>
      </c>
      <c r="L837" s="125">
        <v>0</v>
      </c>
      <c r="M837" s="125">
        <v>0</v>
      </c>
      <c r="N837" s="125">
        <v>0.55349999999999999</v>
      </c>
      <c r="O837" s="125">
        <v>4774</v>
      </c>
      <c r="P837" s="125">
        <v>14299</v>
      </c>
      <c r="Q837" s="125">
        <v>2401.0830000000001</v>
      </c>
      <c r="R837" s="125">
        <v>87245</v>
      </c>
      <c r="S837" s="126">
        <v>89.034869240348698</v>
      </c>
    </row>
    <row r="838" spans="1:19" x14ac:dyDescent="0.25">
      <c r="A838" s="123">
        <v>12</v>
      </c>
      <c r="B838" s="125" t="s">
        <v>1871</v>
      </c>
      <c r="C838" s="127">
        <v>11438</v>
      </c>
      <c r="D838" s="125" t="s">
        <v>2817</v>
      </c>
      <c r="E838" s="125" t="s">
        <v>953</v>
      </c>
      <c r="F838" s="125" t="s">
        <v>958</v>
      </c>
      <c r="G838" s="125">
        <v>82</v>
      </c>
      <c r="H838" s="125">
        <v>0</v>
      </c>
      <c r="I838" s="125">
        <v>0</v>
      </c>
      <c r="J838" s="125">
        <v>0</v>
      </c>
      <c r="K838" s="125">
        <v>0</v>
      </c>
      <c r="L838" s="125">
        <v>0</v>
      </c>
      <c r="M838" s="125">
        <v>0</v>
      </c>
      <c r="N838" s="125">
        <v>0.4506</v>
      </c>
      <c r="O838" s="125">
        <v>10625</v>
      </c>
      <c r="P838" s="125">
        <v>28994</v>
      </c>
      <c r="Q838" s="125">
        <v>4782.6827999999996</v>
      </c>
      <c r="R838" s="125">
        <v>130575</v>
      </c>
      <c r="S838" s="126">
        <v>96.872702973605072</v>
      </c>
    </row>
    <row r="839" spans="1:19" x14ac:dyDescent="0.25">
      <c r="A839" s="123">
        <v>12</v>
      </c>
      <c r="B839" s="125" t="s">
        <v>1871</v>
      </c>
      <c r="C839" s="127">
        <v>11440</v>
      </c>
      <c r="D839" s="125" t="s">
        <v>2819</v>
      </c>
      <c r="E839" s="125" t="s">
        <v>953</v>
      </c>
      <c r="F839" s="125" t="s">
        <v>958</v>
      </c>
      <c r="G839" s="125">
        <v>36</v>
      </c>
      <c r="H839" s="125">
        <v>0</v>
      </c>
      <c r="I839" s="125">
        <v>0</v>
      </c>
      <c r="J839" s="125">
        <v>0</v>
      </c>
      <c r="K839" s="125">
        <v>0</v>
      </c>
      <c r="L839" s="125">
        <v>0</v>
      </c>
      <c r="M839" s="125">
        <v>0</v>
      </c>
      <c r="N839" s="125">
        <v>0.48259999999999997</v>
      </c>
      <c r="O839" s="125">
        <v>4481</v>
      </c>
      <c r="P839" s="125">
        <v>12871</v>
      </c>
      <c r="Q839" s="125">
        <v>2162.6286</v>
      </c>
      <c r="R839" s="125">
        <v>104499</v>
      </c>
      <c r="S839" s="126">
        <v>97.952815829528163</v>
      </c>
    </row>
    <row r="840" spans="1:19" x14ac:dyDescent="0.25">
      <c r="A840" s="123">
        <v>12</v>
      </c>
      <c r="B840" s="125" t="s">
        <v>1871</v>
      </c>
      <c r="C840" s="127">
        <v>11439</v>
      </c>
      <c r="D840" s="125" t="s">
        <v>2818</v>
      </c>
      <c r="E840" s="125" t="s">
        <v>953</v>
      </c>
      <c r="F840" s="125" t="s">
        <v>958</v>
      </c>
      <c r="G840" s="125">
        <v>42</v>
      </c>
      <c r="H840" s="125">
        <v>0</v>
      </c>
      <c r="I840" s="125">
        <v>0</v>
      </c>
      <c r="J840" s="125">
        <v>0</v>
      </c>
      <c r="K840" s="125">
        <v>0</v>
      </c>
      <c r="L840" s="125">
        <v>0</v>
      </c>
      <c r="M840" s="125">
        <v>0</v>
      </c>
      <c r="N840" s="125">
        <v>0.44269999999999998</v>
      </c>
      <c r="O840" s="125">
        <v>5696</v>
      </c>
      <c r="P840" s="125">
        <v>15840</v>
      </c>
      <c r="Q840" s="125">
        <v>2521.62</v>
      </c>
      <c r="R840" s="125">
        <v>93053</v>
      </c>
      <c r="S840" s="126">
        <v>103.32681017612525</v>
      </c>
    </row>
    <row r="841" spans="1:19" x14ac:dyDescent="0.25">
      <c r="A841" s="123">
        <v>12</v>
      </c>
      <c r="B841" s="125" t="s">
        <v>1871</v>
      </c>
      <c r="C841" s="127">
        <v>11441</v>
      </c>
      <c r="D841" s="125" t="s">
        <v>2820</v>
      </c>
      <c r="E841" s="125" t="s">
        <v>953</v>
      </c>
      <c r="F841" s="125" t="s">
        <v>958</v>
      </c>
      <c r="G841" s="125">
        <v>38</v>
      </c>
      <c r="H841" s="125">
        <v>0</v>
      </c>
      <c r="I841" s="125">
        <v>0</v>
      </c>
      <c r="J841" s="125">
        <v>0</v>
      </c>
      <c r="K841" s="125">
        <v>0</v>
      </c>
      <c r="L841" s="125">
        <v>0</v>
      </c>
      <c r="M841" s="125">
        <v>0</v>
      </c>
      <c r="N841" s="125">
        <v>0.50609999999999999</v>
      </c>
      <c r="O841" s="125">
        <v>3617</v>
      </c>
      <c r="P841" s="125">
        <v>9115</v>
      </c>
      <c r="Q841" s="125">
        <v>1843.24</v>
      </c>
      <c r="R841" s="125">
        <v>58700</v>
      </c>
      <c r="S841" s="126">
        <v>65.717375630857973</v>
      </c>
    </row>
    <row r="842" spans="1:19" x14ac:dyDescent="0.25">
      <c r="A842" s="123">
        <v>12</v>
      </c>
      <c r="B842" s="125" t="s">
        <v>1871</v>
      </c>
      <c r="C842" s="127">
        <v>11442</v>
      </c>
      <c r="D842" s="125" t="s">
        <v>2821</v>
      </c>
      <c r="E842" s="125" t="s">
        <v>953</v>
      </c>
      <c r="F842" s="125" t="s">
        <v>958</v>
      </c>
      <c r="G842" s="125">
        <v>35</v>
      </c>
      <c r="H842" s="125">
        <v>0</v>
      </c>
      <c r="I842" s="125">
        <v>0</v>
      </c>
      <c r="J842" s="125">
        <v>0</v>
      </c>
      <c r="K842" s="125">
        <v>0</v>
      </c>
      <c r="L842" s="125">
        <v>0</v>
      </c>
      <c r="M842" s="125">
        <v>0</v>
      </c>
      <c r="N842" s="125">
        <v>0.44190000000000002</v>
      </c>
      <c r="O842" s="125">
        <v>3716</v>
      </c>
      <c r="P842" s="125">
        <v>9923</v>
      </c>
      <c r="Q842" s="125">
        <v>1642.1004</v>
      </c>
      <c r="R842" s="125">
        <v>96152</v>
      </c>
      <c r="S842" s="126">
        <v>77.675146771037177</v>
      </c>
    </row>
    <row r="843" spans="1:19" x14ac:dyDescent="0.25">
      <c r="A843" s="123">
        <v>12</v>
      </c>
      <c r="B843" s="125" t="s">
        <v>1885</v>
      </c>
      <c r="C843" s="127">
        <v>10748</v>
      </c>
      <c r="D843" s="125" t="s">
        <v>2825</v>
      </c>
      <c r="E843" s="125" t="s">
        <v>986</v>
      </c>
      <c r="F843" s="125" t="s">
        <v>1013</v>
      </c>
      <c r="G843" s="125">
        <v>504</v>
      </c>
      <c r="H843" s="125">
        <v>30</v>
      </c>
      <c r="I843" s="125">
        <v>14</v>
      </c>
      <c r="J843" s="125">
        <v>0</v>
      </c>
      <c r="K843" s="125">
        <v>0</v>
      </c>
      <c r="L843" s="125">
        <v>44</v>
      </c>
      <c r="M843" s="125">
        <v>7</v>
      </c>
      <c r="N843" s="125">
        <v>1.3171999999999999</v>
      </c>
      <c r="O843" s="125">
        <v>31539</v>
      </c>
      <c r="P843" s="125">
        <v>183692</v>
      </c>
      <c r="Q843" s="125">
        <v>41543.1708</v>
      </c>
      <c r="R843" s="125">
        <v>486256</v>
      </c>
      <c r="S843" s="126">
        <v>99.854316155686021</v>
      </c>
    </row>
    <row r="844" spans="1:19" ht="42" x14ac:dyDescent="0.25">
      <c r="A844" s="123">
        <v>12</v>
      </c>
      <c r="B844" s="125" t="s">
        <v>1885</v>
      </c>
      <c r="C844" s="127">
        <v>11460</v>
      </c>
      <c r="D844" s="125" t="s">
        <v>2835</v>
      </c>
      <c r="E844" s="125" t="s">
        <v>953</v>
      </c>
      <c r="F844" s="125" t="s">
        <v>961</v>
      </c>
      <c r="G844" s="125">
        <v>80</v>
      </c>
      <c r="H844" s="125">
        <v>0</v>
      </c>
      <c r="I844" s="125">
        <v>1</v>
      </c>
      <c r="J844" s="125">
        <v>0</v>
      </c>
      <c r="K844" s="125">
        <v>0</v>
      </c>
      <c r="L844" s="125">
        <v>1</v>
      </c>
      <c r="M844" s="125">
        <v>2</v>
      </c>
      <c r="N844" s="125">
        <v>0.6593</v>
      </c>
      <c r="O844" s="125">
        <v>7004</v>
      </c>
      <c r="P844" s="125">
        <v>29255</v>
      </c>
      <c r="Q844" s="125">
        <v>4617.7371999999996</v>
      </c>
      <c r="R844" s="125">
        <v>132747</v>
      </c>
      <c r="S844" s="126">
        <v>100.18835616438356</v>
      </c>
    </row>
    <row r="845" spans="1:19" x14ac:dyDescent="0.25">
      <c r="A845" s="123">
        <v>12</v>
      </c>
      <c r="B845" s="125" t="s">
        <v>1885</v>
      </c>
      <c r="C845" s="127">
        <v>11423</v>
      </c>
      <c r="D845" s="125" t="s">
        <v>2826</v>
      </c>
      <c r="E845" s="125" t="s">
        <v>953</v>
      </c>
      <c r="F845" s="125" t="s">
        <v>954</v>
      </c>
      <c r="G845" s="125">
        <v>104</v>
      </c>
      <c r="H845" s="125">
        <v>0</v>
      </c>
      <c r="I845" s="125">
        <v>0</v>
      </c>
      <c r="J845" s="125">
        <v>0</v>
      </c>
      <c r="K845" s="125">
        <v>0</v>
      </c>
      <c r="L845" s="125">
        <v>0</v>
      </c>
      <c r="M845" s="125">
        <v>1</v>
      </c>
      <c r="N845" s="125">
        <v>0.51229999999999998</v>
      </c>
      <c r="O845" s="125">
        <v>6723</v>
      </c>
      <c r="P845" s="125">
        <v>23543</v>
      </c>
      <c r="Q845" s="125">
        <v>3447.63</v>
      </c>
      <c r="R845" s="125">
        <v>156686</v>
      </c>
      <c r="S845" s="126">
        <v>62.020547945205479</v>
      </c>
    </row>
    <row r="846" spans="1:19" x14ac:dyDescent="0.25">
      <c r="A846" s="123">
        <v>12</v>
      </c>
      <c r="B846" s="125" t="s">
        <v>1885</v>
      </c>
      <c r="C846" s="127">
        <v>11464</v>
      </c>
      <c r="D846" s="125" t="s">
        <v>2836</v>
      </c>
      <c r="E846" s="125" t="s">
        <v>953</v>
      </c>
      <c r="F846" s="125" t="s">
        <v>958</v>
      </c>
      <c r="G846" s="125">
        <v>32</v>
      </c>
      <c r="H846" s="125">
        <v>0</v>
      </c>
      <c r="I846" s="125">
        <v>0</v>
      </c>
      <c r="J846" s="125">
        <v>0</v>
      </c>
      <c r="K846" s="125">
        <v>0</v>
      </c>
      <c r="L846" s="125">
        <v>0</v>
      </c>
      <c r="M846" s="125">
        <v>0</v>
      </c>
      <c r="N846" s="125">
        <v>0.51529999999999998</v>
      </c>
      <c r="O846" s="125">
        <v>2504</v>
      </c>
      <c r="P846" s="125">
        <v>8120</v>
      </c>
      <c r="Q846" s="125">
        <v>1290.3112000000001</v>
      </c>
      <c r="R846" s="125">
        <v>48546</v>
      </c>
      <c r="S846" s="126">
        <v>69.520547945205479</v>
      </c>
    </row>
    <row r="847" spans="1:19" x14ac:dyDescent="0.25">
      <c r="A847" s="123">
        <v>12</v>
      </c>
      <c r="B847" s="125" t="s">
        <v>1885</v>
      </c>
      <c r="C847" s="127">
        <v>11427</v>
      </c>
      <c r="D847" s="125" t="s">
        <v>2830</v>
      </c>
      <c r="E847" s="125" t="s">
        <v>953</v>
      </c>
      <c r="F847" s="125" t="s">
        <v>958</v>
      </c>
      <c r="G847" s="125">
        <v>30</v>
      </c>
      <c r="H847" s="125">
        <v>0</v>
      </c>
      <c r="I847" s="125">
        <v>0</v>
      </c>
      <c r="J847" s="125">
        <v>0</v>
      </c>
      <c r="K847" s="125">
        <v>0</v>
      </c>
      <c r="L847" s="125">
        <v>0</v>
      </c>
      <c r="M847" s="125">
        <v>0</v>
      </c>
      <c r="N847" s="125">
        <v>0.50590000000000002</v>
      </c>
      <c r="O847" s="125">
        <v>2808</v>
      </c>
      <c r="P847" s="125">
        <v>7278</v>
      </c>
      <c r="Q847" s="125">
        <v>1420.5672</v>
      </c>
      <c r="R847" s="125">
        <v>63669</v>
      </c>
      <c r="S847" s="126">
        <v>66.465753424657535</v>
      </c>
    </row>
    <row r="848" spans="1:19" x14ac:dyDescent="0.25">
      <c r="A848" s="123">
        <v>12</v>
      </c>
      <c r="B848" s="125" t="s">
        <v>1885</v>
      </c>
      <c r="C848" s="127">
        <v>11425</v>
      </c>
      <c r="D848" s="125" t="s">
        <v>2828</v>
      </c>
      <c r="E848" s="125" t="s">
        <v>953</v>
      </c>
      <c r="F848" s="125" t="s">
        <v>958</v>
      </c>
      <c r="G848" s="125">
        <v>30</v>
      </c>
      <c r="H848" s="125">
        <v>0</v>
      </c>
      <c r="I848" s="125">
        <v>0</v>
      </c>
      <c r="J848" s="125">
        <v>0</v>
      </c>
      <c r="K848" s="125">
        <v>0</v>
      </c>
      <c r="L848" s="125">
        <v>0</v>
      </c>
      <c r="M848" s="125">
        <v>0</v>
      </c>
      <c r="N848" s="125">
        <v>0.4667</v>
      </c>
      <c r="O848" s="125">
        <v>2531</v>
      </c>
      <c r="P848" s="125">
        <v>7151</v>
      </c>
      <c r="Q848" s="125">
        <v>1181.2176999999999</v>
      </c>
      <c r="R848" s="125">
        <v>83264</v>
      </c>
      <c r="S848" s="126">
        <v>65.305936073059357</v>
      </c>
    </row>
    <row r="849" spans="1:19" x14ac:dyDescent="0.25">
      <c r="A849" s="123">
        <v>12</v>
      </c>
      <c r="B849" s="125" t="s">
        <v>1885</v>
      </c>
      <c r="C849" s="127">
        <v>11426</v>
      </c>
      <c r="D849" s="125" t="s">
        <v>2829</v>
      </c>
      <c r="E849" s="125" t="s">
        <v>953</v>
      </c>
      <c r="F849" s="125" t="s">
        <v>958</v>
      </c>
      <c r="G849" s="125">
        <v>42</v>
      </c>
      <c r="H849" s="125">
        <v>0</v>
      </c>
      <c r="I849" s="125">
        <v>0</v>
      </c>
      <c r="J849" s="125">
        <v>0</v>
      </c>
      <c r="K849" s="125">
        <v>0</v>
      </c>
      <c r="L849" s="125">
        <v>0</v>
      </c>
      <c r="M849" s="125">
        <v>0</v>
      </c>
      <c r="N849" s="125">
        <v>0.48</v>
      </c>
      <c r="O849" s="125">
        <v>4274</v>
      </c>
      <c r="P849" s="125">
        <v>12713</v>
      </c>
      <c r="Q849" s="125">
        <v>2009.55</v>
      </c>
      <c r="R849" s="125">
        <v>89800</v>
      </c>
      <c r="S849" s="126">
        <v>82.92889758643183</v>
      </c>
    </row>
    <row r="850" spans="1:19" x14ac:dyDescent="0.25">
      <c r="A850" s="123">
        <v>12</v>
      </c>
      <c r="B850" s="125" t="s">
        <v>1885</v>
      </c>
      <c r="C850" s="127">
        <v>11431</v>
      </c>
      <c r="D850" s="125" t="s">
        <v>2834</v>
      </c>
      <c r="E850" s="125" t="s">
        <v>953</v>
      </c>
      <c r="F850" s="125" t="s">
        <v>958</v>
      </c>
      <c r="G850" s="125">
        <v>30</v>
      </c>
      <c r="H850" s="125">
        <v>0</v>
      </c>
      <c r="I850" s="125">
        <v>0</v>
      </c>
      <c r="J850" s="125">
        <v>0</v>
      </c>
      <c r="K850" s="125">
        <v>0</v>
      </c>
      <c r="L850" s="125">
        <v>0</v>
      </c>
      <c r="M850" s="125">
        <v>0</v>
      </c>
      <c r="N850" s="125">
        <v>0.46</v>
      </c>
      <c r="O850" s="125">
        <v>2088</v>
      </c>
      <c r="P850" s="125">
        <v>6088</v>
      </c>
      <c r="Q850" s="125">
        <v>913.27</v>
      </c>
      <c r="R850" s="125">
        <v>57174</v>
      </c>
      <c r="S850" s="126">
        <v>55.598173515981735</v>
      </c>
    </row>
    <row r="851" spans="1:19" x14ac:dyDescent="0.25">
      <c r="A851" s="123">
        <v>12</v>
      </c>
      <c r="B851" s="125" t="s">
        <v>1885</v>
      </c>
      <c r="C851" s="127">
        <v>11428</v>
      </c>
      <c r="D851" s="125" t="s">
        <v>2831</v>
      </c>
      <c r="E851" s="125" t="s">
        <v>953</v>
      </c>
      <c r="F851" s="125" t="s">
        <v>958</v>
      </c>
      <c r="G851" s="125">
        <v>30</v>
      </c>
      <c r="H851" s="125">
        <v>0</v>
      </c>
      <c r="I851" s="125">
        <v>0</v>
      </c>
      <c r="J851" s="125">
        <v>0</v>
      </c>
      <c r="K851" s="125">
        <v>0</v>
      </c>
      <c r="L851" s="125">
        <v>0</v>
      </c>
      <c r="M851" s="125">
        <v>0</v>
      </c>
      <c r="N851" s="125">
        <v>0.44</v>
      </c>
      <c r="O851" s="125">
        <v>1655</v>
      </c>
      <c r="P851" s="125">
        <v>5775</v>
      </c>
      <c r="Q851" s="125">
        <v>725.22</v>
      </c>
      <c r="R851" s="125">
        <v>43786</v>
      </c>
      <c r="S851" s="126">
        <v>52.739726027397261</v>
      </c>
    </row>
    <row r="852" spans="1:19" x14ac:dyDescent="0.25">
      <c r="A852" s="123">
        <v>12</v>
      </c>
      <c r="B852" s="125" t="s">
        <v>1885</v>
      </c>
      <c r="C852" s="127">
        <v>11430</v>
      </c>
      <c r="D852" s="125" t="s">
        <v>2833</v>
      </c>
      <c r="E852" s="125" t="s">
        <v>953</v>
      </c>
      <c r="F852" s="125" t="s">
        <v>958</v>
      </c>
      <c r="G852" s="125">
        <v>49</v>
      </c>
      <c r="H852" s="125">
        <v>0</v>
      </c>
      <c r="I852" s="125">
        <v>0</v>
      </c>
      <c r="J852" s="125">
        <v>0</v>
      </c>
      <c r="K852" s="125">
        <v>0</v>
      </c>
      <c r="L852" s="125">
        <v>0</v>
      </c>
      <c r="M852" s="125">
        <v>0</v>
      </c>
      <c r="N852" s="125">
        <v>0.46479999999999999</v>
      </c>
      <c r="O852" s="125">
        <v>5954</v>
      </c>
      <c r="P852" s="125">
        <v>18271</v>
      </c>
      <c r="Q852" s="125">
        <v>2767.4191999999998</v>
      </c>
      <c r="R852" s="125">
        <v>108725</v>
      </c>
      <c r="S852" s="126">
        <v>102.15823315627621</v>
      </c>
    </row>
    <row r="853" spans="1:19" x14ac:dyDescent="0.25">
      <c r="A853" s="123">
        <v>12</v>
      </c>
      <c r="B853" s="125" t="s">
        <v>1885</v>
      </c>
      <c r="C853" s="127">
        <v>11429</v>
      </c>
      <c r="D853" s="125" t="s">
        <v>2832</v>
      </c>
      <c r="E853" s="125" t="s">
        <v>953</v>
      </c>
      <c r="F853" s="125" t="s">
        <v>958</v>
      </c>
      <c r="G853" s="125">
        <v>62</v>
      </c>
      <c r="H853" s="125">
        <v>0</v>
      </c>
      <c r="I853" s="125">
        <v>0</v>
      </c>
      <c r="J853" s="125">
        <v>0</v>
      </c>
      <c r="K853" s="125">
        <v>0</v>
      </c>
      <c r="L853" s="125">
        <v>0</v>
      </c>
      <c r="M853" s="125">
        <v>1</v>
      </c>
      <c r="N853" s="125">
        <v>0.50439999999999996</v>
      </c>
      <c r="O853" s="125">
        <v>5620</v>
      </c>
      <c r="P853" s="125">
        <v>18910</v>
      </c>
      <c r="Q853" s="125">
        <v>2834.7280000000001</v>
      </c>
      <c r="R853" s="125">
        <v>95573</v>
      </c>
      <c r="S853" s="126">
        <v>83.561643835616437</v>
      </c>
    </row>
    <row r="854" spans="1:19" x14ac:dyDescent="0.25">
      <c r="A854" s="123">
        <v>12</v>
      </c>
      <c r="B854" s="125" t="s">
        <v>1885</v>
      </c>
      <c r="C854" s="127">
        <v>11424</v>
      </c>
      <c r="D854" s="125" t="s">
        <v>2827</v>
      </c>
      <c r="E854" s="125" t="s">
        <v>953</v>
      </c>
      <c r="F854" s="125" t="s">
        <v>958</v>
      </c>
      <c r="G854" s="125">
        <v>44</v>
      </c>
      <c r="H854" s="125">
        <v>0</v>
      </c>
      <c r="I854" s="125">
        <v>0</v>
      </c>
      <c r="J854" s="125">
        <v>0</v>
      </c>
      <c r="K854" s="125">
        <v>0</v>
      </c>
      <c r="L854" s="125">
        <v>0</v>
      </c>
      <c r="M854" s="125">
        <v>0</v>
      </c>
      <c r="N854" s="125">
        <v>0.505</v>
      </c>
      <c r="O854" s="125">
        <v>3892</v>
      </c>
      <c r="P854" s="125">
        <v>11446</v>
      </c>
      <c r="Q854" s="125">
        <v>1767.68</v>
      </c>
      <c r="R854" s="125">
        <v>94569</v>
      </c>
      <c r="S854" s="126">
        <v>71.270236612702362</v>
      </c>
    </row>
    <row r="855" spans="1:19" x14ac:dyDescent="0.25">
      <c r="A855" s="123">
        <v>12</v>
      </c>
      <c r="B855" s="125" t="s">
        <v>1898</v>
      </c>
      <c r="C855" s="127">
        <v>10747</v>
      </c>
      <c r="D855" s="125" t="s">
        <v>2837</v>
      </c>
      <c r="E855" s="125" t="s">
        <v>986</v>
      </c>
      <c r="F855" s="125" t="s">
        <v>1013</v>
      </c>
      <c r="G855" s="125">
        <v>445</v>
      </c>
      <c r="H855" s="125">
        <v>14</v>
      </c>
      <c r="I855" s="125">
        <v>10</v>
      </c>
      <c r="J855" s="125">
        <v>0</v>
      </c>
      <c r="K855" s="125">
        <v>11</v>
      </c>
      <c r="L855" s="125">
        <v>35</v>
      </c>
      <c r="M855" s="125">
        <v>11</v>
      </c>
      <c r="N855" s="125">
        <v>1.2152000000000001</v>
      </c>
      <c r="O855" s="125">
        <v>36099</v>
      </c>
      <c r="P855" s="125">
        <v>169754</v>
      </c>
      <c r="Q855" s="125">
        <v>43867.5</v>
      </c>
      <c r="R855" s="125">
        <v>530420</v>
      </c>
      <c r="S855" s="126">
        <v>104.51223641680775</v>
      </c>
    </row>
    <row r="856" spans="1:19" x14ac:dyDescent="0.25">
      <c r="A856" s="123">
        <v>12</v>
      </c>
      <c r="B856" s="125" t="s">
        <v>1898</v>
      </c>
      <c r="C856" s="127">
        <v>11417</v>
      </c>
      <c r="D856" s="125" t="s">
        <v>2841</v>
      </c>
      <c r="E856" s="125" t="s">
        <v>953</v>
      </c>
      <c r="F856" s="125" t="s">
        <v>961</v>
      </c>
      <c r="G856" s="125">
        <v>90</v>
      </c>
      <c r="H856" s="125">
        <v>0</v>
      </c>
      <c r="I856" s="125">
        <v>0</v>
      </c>
      <c r="J856" s="125">
        <v>0</v>
      </c>
      <c r="K856" s="125">
        <v>0</v>
      </c>
      <c r="L856" s="125">
        <v>0</v>
      </c>
      <c r="M856" s="125">
        <v>2</v>
      </c>
      <c r="N856" s="125">
        <v>0.57689999999999997</v>
      </c>
      <c r="O856" s="125">
        <v>7715</v>
      </c>
      <c r="P856" s="125">
        <v>23600</v>
      </c>
      <c r="Q856" s="125">
        <v>4450.78</v>
      </c>
      <c r="R856" s="125">
        <v>183087</v>
      </c>
      <c r="S856" s="126">
        <v>71.841704718417049</v>
      </c>
    </row>
    <row r="857" spans="1:19" x14ac:dyDescent="0.25">
      <c r="A857" s="123">
        <v>12</v>
      </c>
      <c r="B857" s="125" t="s">
        <v>1898</v>
      </c>
      <c r="C857" s="127">
        <v>11416</v>
      </c>
      <c r="D857" s="125" t="s">
        <v>2840</v>
      </c>
      <c r="E857" s="125" t="s">
        <v>953</v>
      </c>
      <c r="F857" s="125" t="s">
        <v>954</v>
      </c>
      <c r="G857" s="125">
        <v>30</v>
      </c>
      <c r="H857" s="125">
        <v>0</v>
      </c>
      <c r="I857" s="125">
        <v>0</v>
      </c>
      <c r="J857" s="125">
        <v>0</v>
      </c>
      <c r="K857" s="125">
        <v>0</v>
      </c>
      <c r="L857" s="125">
        <v>0</v>
      </c>
      <c r="M857" s="125">
        <v>1</v>
      </c>
      <c r="N857" s="125">
        <v>0.46300000000000002</v>
      </c>
      <c r="O857" s="125">
        <v>2872</v>
      </c>
      <c r="P857" s="125">
        <v>8062</v>
      </c>
      <c r="Q857" s="125">
        <v>1329.74</v>
      </c>
      <c r="R857" s="125">
        <v>94913</v>
      </c>
      <c r="S857" s="126">
        <v>73.625570776255714</v>
      </c>
    </row>
    <row r="858" spans="1:19" x14ac:dyDescent="0.25">
      <c r="A858" s="123">
        <v>12</v>
      </c>
      <c r="B858" s="125" t="s">
        <v>1898</v>
      </c>
      <c r="C858" s="127">
        <v>11414</v>
      </c>
      <c r="D858" s="125" t="s">
        <v>2838</v>
      </c>
      <c r="E858" s="125" t="s">
        <v>953</v>
      </c>
      <c r="F858" s="125" t="s">
        <v>958</v>
      </c>
      <c r="G858" s="125">
        <v>30</v>
      </c>
      <c r="H858" s="125">
        <v>0</v>
      </c>
      <c r="I858" s="125">
        <v>0</v>
      </c>
      <c r="J858" s="125">
        <v>0</v>
      </c>
      <c r="K858" s="125">
        <v>0</v>
      </c>
      <c r="L858" s="125">
        <v>0</v>
      </c>
      <c r="M858" s="125">
        <v>1</v>
      </c>
      <c r="N858" s="125">
        <v>0.50880000000000003</v>
      </c>
      <c r="O858" s="125">
        <v>2900</v>
      </c>
      <c r="P858" s="125">
        <v>6242</v>
      </c>
      <c r="Q858" s="125">
        <v>1475.52</v>
      </c>
      <c r="R858" s="125">
        <v>77085</v>
      </c>
      <c r="S858" s="126">
        <v>57.00456621004566</v>
      </c>
    </row>
    <row r="859" spans="1:19" x14ac:dyDescent="0.25">
      <c r="A859" s="123">
        <v>12</v>
      </c>
      <c r="B859" s="125" t="s">
        <v>1898</v>
      </c>
      <c r="C859" s="127">
        <v>11415</v>
      </c>
      <c r="D859" s="125" t="s">
        <v>2839</v>
      </c>
      <c r="E859" s="125" t="s">
        <v>953</v>
      </c>
      <c r="F859" s="125" t="s">
        <v>958</v>
      </c>
      <c r="G859" s="125">
        <v>30</v>
      </c>
      <c r="H859" s="125">
        <v>0</v>
      </c>
      <c r="I859" s="125">
        <v>0</v>
      </c>
      <c r="J859" s="125">
        <v>0</v>
      </c>
      <c r="K859" s="125">
        <v>0</v>
      </c>
      <c r="L859" s="125">
        <v>0</v>
      </c>
      <c r="M859" s="125">
        <v>1</v>
      </c>
      <c r="N859" s="125">
        <v>0.49399999999999999</v>
      </c>
      <c r="O859" s="125">
        <v>3235</v>
      </c>
      <c r="P859" s="125">
        <v>7853</v>
      </c>
      <c r="Q859" s="125">
        <v>1562.2</v>
      </c>
      <c r="R859" s="125">
        <v>86227</v>
      </c>
      <c r="S859" s="126">
        <v>71.716894977168948</v>
      </c>
    </row>
    <row r="860" spans="1:19" x14ac:dyDescent="0.25">
      <c r="A860" s="123">
        <v>12</v>
      </c>
      <c r="B860" s="125" t="s">
        <v>1898</v>
      </c>
      <c r="C860" s="127">
        <v>11421</v>
      </c>
      <c r="D860" s="125" t="s">
        <v>2845</v>
      </c>
      <c r="E860" s="125" t="s">
        <v>953</v>
      </c>
      <c r="F860" s="125" t="s">
        <v>958</v>
      </c>
      <c r="G860" s="125">
        <v>30</v>
      </c>
      <c r="H860" s="125">
        <v>0</v>
      </c>
      <c r="I860" s="125">
        <v>0</v>
      </c>
      <c r="J860" s="125">
        <v>0</v>
      </c>
      <c r="K860" s="125">
        <v>0</v>
      </c>
      <c r="L860" s="125">
        <v>0</v>
      </c>
      <c r="M860" s="125">
        <v>1</v>
      </c>
      <c r="N860" s="125">
        <v>0.46820000000000001</v>
      </c>
      <c r="O860" s="125">
        <v>2618</v>
      </c>
      <c r="P860" s="125">
        <v>6392</v>
      </c>
      <c r="Q860" s="125">
        <v>1225.7475999999999</v>
      </c>
      <c r="R860" s="125">
        <v>73525</v>
      </c>
      <c r="S860" s="126">
        <v>58.374429223744293</v>
      </c>
    </row>
    <row r="861" spans="1:19" x14ac:dyDescent="0.25">
      <c r="A861" s="123">
        <v>12</v>
      </c>
      <c r="B861" s="125" t="s">
        <v>1898</v>
      </c>
      <c r="C861" s="127">
        <v>11418</v>
      </c>
      <c r="D861" s="125" t="s">
        <v>2842</v>
      </c>
      <c r="E861" s="125" t="s">
        <v>953</v>
      </c>
      <c r="F861" s="125" t="s">
        <v>958</v>
      </c>
      <c r="G861" s="125">
        <v>30</v>
      </c>
      <c r="H861" s="125">
        <v>0</v>
      </c>
      <c r="I861" s="125">
        <v>0</v>
      </c>
      <c r="J861" s="125">
        <v>0</v>
      </c>
      <c r="K861" s="125">
        <v>0</v>
      </c>
      <c r="L861" s="125">
        <v>0</v>
      </c>
      <c r="M861" s="125">
        <v>1</v>
      </c>
      <c r="N861" s="125">
        <v>0.47389999999999999</v>
      </c>
      <c r="O861" s="125">
        <v>3992</v>
      </c>
      <c r="P861" s="125">
        <v>9779</v>
      </c>
      <c r="Q861" s="125">
        <v>1891.81</v>
      </c>
      <c r="R861" s="125">
        <v>114575</v>
      </c>
      <c r="S861" s="126">
        <v>89.305936073059357</v>
      </c>
    </row>
    <row r="862" spans="1:19" x14ac:dyDescent="0.25">
      <c r="A862" s="123">
        <v>12</v>
      </c>
      <c r="B862" s="125" t="s">
        <v>1898</v>
      </c>
      <c r="C862" s="127">
        <v>11420</v>
      </c>
      <c r="D862" s="125" t="s">
        <v>2844</v>
      </c>
      <c r="E862" s="125" t="s">
        <v>953</v>
      </c>
      <c r="F862" s="125" t="s">
        <v>958</v>
      </c>
      <c r="G862" s="125">
        <v>30</v>
      </c>
      <c r="H862" s="125">
        <v>0</v>
      </c>
      <c r="I862" s="125">
        <v>0</v>
      </c>
      <c r="J862" s="125">
        <v>0</v>
      </c>
      <c r="K862" s="125">
        <v>0</v>
      </c>
      <c r="L862" s="125">
        <v>0</v>
      </c>
      <c r="M862" s="125">
        <v>1</v>
      </c>
      <c r="N862" s="125">
        <v>0.46673924822214702</v>
      </c>
      <c r="O862" s="125">
        <v>2953</v>
      </c>
      <c r="P862" s="125">
        <v>6153</v>
      </c>
      <c r="Q862" s="125">
        <v>1378.2809999999999</v>
      </c>
      <c r="R862" s="125">
        <v>88409</v>
      </c>
      <c r="S862" s="126">
        <v>56.19178082191781</v>
      </c>
    </row>
    <row r="863" spans="1:19" x14ac:dyDescent="0.25">
      <c r="A863" s="123">
        <v>12</v>
      </c>
      <c r="B863" s="125" t="s">
        <v>1898</v>
      </c>
      <c r="C863" s="127">
        <v>11422</v>
      </c>
      <c r="D863" s="125" t="s">
        <v>2846</v>
      </c>
      <c r="E863" s="125" t="s">
        <v>953</v>
      </c>
      <c r="F863" s="125" t="s">
        <v>958</v>
      </c>
      <c r="G863" s="125">
        <v>30</v>
      </c>
      <c r="H863" s="125">
        <v>0</v>
      </c>
      <c r="I863" s="125">
        <v>0</v>
      </c>
      <c r="J863" s="125">
        <v>0</v>
      </c>
      <c r="K863" s="125">
        <v>0</v>
      </c>
      <c r="L863" s="125">
        <v>0</v>
      </c>
      <c r="M863" s="125">
        <v>1</v>
      </c>
      <c r="N863" s="125">
        <v>0.44400000000000001</v>
      </c>
      <c r="O863" s="125">
        <v>4832</v>
      </c>
      <c r="P863" s="125">
        <v>11148</v>
      </c>
      <c r="Q863" s="125">
        <v>2050.83</v>
      </c>
      <c r="R863" s="125">
        <v>97015</v>
      </c>
      <c r="S863" s="126">
        <v>101.8082191780822</v>
      </c>
    </row>
    <row r="864" spans="1:19" x14ac:dyDescent="0.25">
      <c r="A864" s="123">
        <v>12</v>
      </c>
      <c r="B864" s="125" t="s">
        <v>1898</v>
      </c>
      <c r="C864" s="127">
        <v>11419</v>
      </c>
      <c r="D864" s="125" t="s">
        <v>2843</v>
      </c>
      <c r="E864" s="125" t="s">
        <v>953</v>
      </c>
      <c r="F864" s="125" t="s">
        <v>958</v>
      </c>
      <c r="G864" s="125">
        <v>30</v>
      </c>
      <c r="H864" s="125">
        <v>0</v>
      </c>
      <c r="I864" s="125">
        <v>0</v>
      </c>
      <c r="J864" s="125">
        <v>0</v>
      </c>
      <c r="K864" s="125">
        <v>0</v>
      </c>
      <c r="L864" s="125">
        <v>0</v>
      </c>
      <c r="M864" s="125">
        <v>1</v>
      </c>
      <c r="N864" s="125">
        <v>0.48599999999999999</v>
      </c>
      <c r="O864" s="125">
        <v>1754</v>
      </c>
      <c r="P864" s="125">
        <v>4059</v>
      </c>
      <c r="Q864" s="125">
        <v>852.44399999999996</v>
      </c>
      <c r="R864" s="125">
        <v>53529</v>
      </c>
      <c r="S864" s="126">
        <v>37.06849315068493</v>
      </c>
    </row>
    <row r="865" spans="1:19" ht="42" x14ac:dyDescent="0.25">
      <c r="A865" s="123">
        <v>12</v>
      </c>
      <c r="B865" s="125" t="s">
        <v>1898</v>
      </c>
      <c r="C865" s="127">
        <v>24673</v>
      </c>
      <c r="D865" s="125" t="s">
        <v>2847</v>
      </c>
      <c r="E865" s="125" t="s">
        <v>953</v>
      </c>
      <c r="F865" s="125" t="s">
        <v>980</v>
      </c>
      <c r="G865" s="125">
        <v>30</v>
      </c>
      <c r="H865" s="125">
        <v>0</v>
      </c>
      <c r="I865" s="125">
        <v>0</v>
      </c>
      <c r="J865" s="125">
        <v>0</v>
      </c>
      <c r="K865" s="125">
        <v>0</v>
      </c>
      <c r="L865" s="125">
        <v>0</v>
      </c>
      <c r="M865" s="125">
        <v>1</v>
      </c>
      <c r="N865" s="125">
        <v>0.49830000000000002</v>
      </c>
      <c r="O865" s="125">
        <v>2529</v>
      </c>
      <c r="P865" s="125">
        <v>5814</v>
      </c>
      <c r="Q865" s="125">
        <v>1260.2</v>
      </c>
      <c r="R865" s="125">
        <v>64190</v>
      </c>
      <c r="S865" s="126">
        <v>53.095890410958901</v>
      </c>
    </row>
    <row r="866" spans="1:19" x14ac:dyDescent="0.25">
      <c r="A866" s="123">
        <v>12</v>
      </c>
      <c r="B866" s="125" t="s">
        <v>1910</v>
      </c>
      <c r="C866" s="127">
        <v>10684</v>
      </c>
      <c r="D866" s="125" t="s">
        <v>2848</v>
      </c>
      <c r="E866" s="125" t="s">
        <v>949</v>
      </c>
      <c r="F866" s="125" t="s">
        <v>950</v>
      </c>
      <c r="G866" s="125">
        <v>479</v>
      </c>
      <c r="H866" s="125">
        <v>8</v>
      </c>
      <c r="I866" s="125">
        <v>12</v>
      </c>
      <c r="J866" s="125">
        <v>0</v>
      </c>
      <c r="K866" s="125">
        <v>33</v>
      </c>
      <c r="L866" s="125">
        <v>53</v>
      </c>
      <c r="M866" s="125">
        <v>13</v>
      </c>
      <c r="N866" s="125">
        <v>1.50978533462544</v>
      </c>
      <c r="O866" s="125">
        <v>34053</v>
      </c>
      <c r="P866" s="125">
        <v>166063</v>
      </c>
      <c r="Q866" s="125">
        <v>51412.72</v>
      </c>
      <c r="R866" s="125">
        <v>595391</v>
      </c>
      <c r="S866" s="126">
        <v>94.982697972373956</v>
      </c>
    </row>
    <row r="867" spans="1:19" x14ac:dyDescent="0.25">
      <c r="A867" s="123">
        <v>12</v>
      </c>
      <c r="B867" s="125" t="s">
        <v>1910</v>
      </c>
      <c r="C867" s="127">
        <v>10749</v>
      </c>
      <c r="D867" s="125" t="s">
        <v>2849</v>
      </c>
      <c r="E867" s="125" t="s">
        <v>986</v>
      </c>
      <c r="F867" s="125" t="s">
        <v>987</v>
      </c>
      <c r="G867" s="125">
        <v>170</v>
      </c>
      <c r="H867" s="125">
        <v>7</v>
      </c>
      <c r="I867" s="125">
        <v>6</v>
      </c>
      <c r="J867" s="125">
        <v>0</v>
      </c>
      <c r="K867" s="125">
        <v>0</v>
      </c>
      <c r="L867" s="125">
        <v>13</v>
      </c>
      <c r="M867" s="125">
        <v>3</v>
      </c>
      <c r="N867" s="125">
        <v>0.79840794190642494</v>
      </c>
      <c r="O867" s="125">
        <v>10879</v>
      </c>
      <c r="P867" s="125">
        <v>36813</v>
      </c>
      <c r="Q867" s="125">
        <v>8685.8799999999992</v>
      </c>
      <c r="R867" s="125">
        <v>183917</v>
      </c>
      <c r="S867" s="126">
        <v>59.327961321514906</v>
      </c>
    </row>
    <row r="868" spans="1:19" x14ac:dyDescent="0.25">
      <c r="A868" s="123">
        <v>12</v>
      </c>
      <c r="B868" s="125" t="s">
        <v>1910</v>
      </c>
      <c r="C868" s="127">
        <v>11434</v>
      </c>
      <c r="D868" s="125" t="s">
        <v>2852</v>
      </c>
      <c r="E868" s="125" t="s">
        <v>953</v>
      </c>
      <c r="F868" s="125" t="s">
        <v>954</v>
      </c>
      <c r="G868" s="125">
        <v>89</v>
      </c>
      <c r="H868" s="125">
        <v>0</v>
      </c>
      <c r="I868" s="125">
        <v>0</v>
      </c>
      <c r="J868" s="125">
        <v>0</v>
      </c>
      <c r="K868" s="125">
        <v>0</v>
      </c>
      <c r="L868" s="125">
        <v>0</v>
      </c>
      <c r="M868" s="125">
        <v>1</v>
      </c>
      <c r="N868" s="125">
        <v>0.49462644717800303</v>
      </c>
      <c r="O868" s="125">
        <v>11056</v>
      </c>
      <c r="P868" s="125">
        <v>23308</v>
      </c>
      <c r="Q868" s="125">
        <v>5468.59</v>
      </c>
      <c r="R868" s="125">
        <v>125865</v>
      </c>
      <c r="S868" s="126">
        <v>71.750038479298141</v>
      </c>
    </row>
    <row r="869" spans="1:19" ht="42" x14ac:dyDescent="0.25">
      <c r="A869" s="123">
        <v>12</v>
      </c>
      <c r="B869" s="125" t="s">
        <v>1910</v>
      </c>
      <c r="C869" s="127">
        <v>11461</v>
      </c>
      <c r="D869" s="125" t="s">
        <v>2853</v>
      </c>
      <c r="E869" s="125" t="s">
        <v>953</v>
      </c>
      <c r="F869" s="125" t="s">
        <v>954</v>
      </c>
      <c r="G869" s="125">
        <v>72</v>
      </c>
      <c r="H869" s="125">
        <v>0</v>
      </c>
      <c r="I869" s="125">
        <v>0</v>
      </c>
      <c r="J869" s="125">
        <v>0</v>
      </c>
      <c r="K869" s="125">
        <v>0</v>
      </c>
      <c r="L869" s="125">
        <v>0</v>
      </c>
      <c r="M869" s="125">
        <v>1</v>
      </c>
      <c r="N869" s="125">
        <v>0.4733</v>
      </c>
      <c r="O869" s="125">
        <v>7979</v>
      </c>
      <c r="P869" s="125">
        <v>23308</v>
      </c>
      <c r="Q869" s="125">
        <v>3770</v>
      </c>
      <c r="R869" s="125">
        <v>125865</v>
      </c>
      <c r="S869" s="126">
        <v>88.691019786910203</v>
      </c>
    </row>
    <row r="870" spans="1:19" x14ac:dyDescent="0.25">
      <c r="A870" s="123">
        <v>12</v>
      </c>
      <c r="B870" s="125" t="s">
        <v>1910</v>
      </c>
      <c r="C870" s="127">
        <v>24689</v>
      </c>
      <c r="D870" s="125" t="s">
        <v>2855</v>
      </c>
      <c r="E870" s="125" t="s">
        <v>953</v>
      </c>
      <c r="F870" s="125" t="s">
        <v>958</v>
      </c>
      <c r="G870" s="125">
        <v>30</v>
      </c>
      <c r="H870" s="125">
        <v>0</v>
      </c>
      <c r="I870" s="125">
        <v>0</v>
      </c>
      <c r="J870" s="125">
        <v>0</v>
      </c>
      <c r="K870" s="125">
        <v>0</v>
      </c>
      <c r="L870" s="125">
        <v>0</v>
      </c>
      <c r="M870" s="125">
        <v>0</v>
      </c>
      <c r="N870" s="125">
        <v>0.46750000000000003</v>
      </c>
      <c r="O870" s="125">
        <v>4893</v>
      </c>
      <c r="P870" s="125">
        <v>15557</v>
      </c>
      <c r="Q870" s="125">
        <v>2245</v>
      </c>
      <c r="R870" s="125">
        <v>52405</v>
      </c>
      <c r="S870" s="126">
        <v>142.07305936073058</v>
      </c>
    </row>
    <row r="871" spans="1:19" x14ac:dyDescent="0.25">
      <c r="A871" s="123">
        <v>12</v>
      </c>
      <c r="B871" s="125" t="s">
        <v>1910</v>
      </c>
      <c r="C871" s="127">
        <v>13806</v>
      </c>
      <c r="D871" s="125" t="s">
        <v>2854</v>
      </c>
      <c r="E871" s="125" t="s">
        <v>953</v>
      </c>
      <c r="F871" s="125" t="s">
        <v>958</v>
      </c>
      <c r="G871" s="125">
        <v>30</v>
      </c>
      <c r="H871" s="125">
        <v>0</v>
      </c>
      <c r="I871" s="125">
        <v>0</v>
      </c>
      <c r="J871" s="125">
        <v>0</v>
      </c>
      <c r="K871" s="125">
        <v>0</v>
      </c>
      <c r="L871" s="125">
        <v>0</v>
      </c>
      <c r="M871" s="125">
        <v>0</v>
      </c>
      <c r="N871" s="125">
        <v>0.42</v>
      </c>
      <c r="O871" s="125">
        <v>2966</v>
      </c>
      <c r="P871" s="125">
        <v>8432</v>
      </c>
      <c r="Q871" s="125">
        <v>1235</v>
      </c>
      <c r="R871" s="125">
        <v>54522</v>
      </c>
      <c r="S871" s="126">
        <v>77.004566210045667</v>
      </c>
    </row>
    <row r="872" spans="1:19" x14ac:dyDescent="0.25">
      <c r="A872" s="123">
        <v>12</v>
      </c>
      <c r="B872" s="125" t="s">
        <v>1910</v>
      </c>
      <c r="C872" s="127">
        <v>11433</v>
      </c>
      <c r="D872" s="125" t="s">
        <v>2851</v>
      </c>
      <c r="E872" s="125" t="s">
        <v>953</v>
      </c>
      <c r="F872" s="125" t="s">
        <v>958</v>
      </c>
      <c r="G872" s="125">
        <v>29</v>
      </c>
      <c r="H872" s="125">
        <v>0</v>
      </c>
      <c r="I872" s="125">
        <v>0</v>
      </c>
      <c r="J872" s="125">
        <v>0</v>
      </c>
      <c r="K872" s="125">
        <v>0</v>
      </c>
      <c r="L872" s="125">
        <v>0</v>
      </c>
      <c r="M872" s="125">
        <v>0</v>
      </c>
      <c r="N872" s="125">
        <v>0.44</v>
      </c>
      <c r="O872" s="125">
        <v>3228</v>
      </c>
      <c r="P872" s="125">
        <v>9042</v>
      </c>
      <c r="Q872" s="125">
        <v>1406</v>
      </c>
      <c r="R872" s="125">
        <v>60375</v>
      </c>
      <c r="S872" s="126">
        <v>85.422768068020787</v>
      </c>
    </row>
    <row r="873" spans="1:19" x14ac:dyDescent="0.25">
      <c r="A873" s="123">
        <v>12</v>
      </c>
      <c r="B873" s="125" t="s">
        <v>1910</v>
      </c>
      <c r="C873" s="127">
        <v>11432</v>
      </c>
      <c r="D873" s="125" t="s">
        <v>2850</v>
      </c>
      <c r="E873" s="125" t="s">
        <v>953</v>
      </c>
      <c r="F873" s="125" t="s">
        <v>958</v>
      </c>
      <c r="G873" s="125">
        <v>60</v>
      </c>
      <c r="H873" s="125">
        <v>0</v>
      </c>
      <c r="I873" s="125">
        <v>0</v>
      </c>
      <c r="J873" s="125">
        <v>0</v>
      </c>
      <c r="K873" s="125">
        <v>0</v>
      </c>
      <c r="L873" s="125">
        <v>0</v>
      </c>
      <c r="M873" s="125">
        <v>0</v>
      </c>
      <c r="N873" s="125">
        <v>0.48411626916524703</v>
      </c>
      <c r="O873" s="125">
        <v>4696</v>
      </c>
      <c r="P873" s="125">
        <v>16872</v>
      </c>
      <c r="Q873" s="125">
        <v>2273.41</v>
      </c>
      <c r="R873" s="125">
        <v>92279</v>
      </c>
      <c r="S873" s="126">
        <v>77.041095890410958</v>
      </c>
    </row>
    <row r="874" spans="1:19" x14ac:dyDescent="0.25">
      <c r="A874" s="123">
        <v>12</v>
      </c>
      <c r="B874" s="125" t="s">
        <v>1919</v>
      </c>
      <c r="C874" s="127">
        <v>10682</v>
      </c>
      <c r="D874" s="125" t="s">
        <v>2856</v>
      </c>
      <c r="E874" s="125" t="s">
        <v>949</v>
      </c>
      <c r="F874" s="125" t="s">
        <v>950</v>
      </c>
      <c r="G874" s="125">
        <v>685</v>
      </c>
      <c r="H874" s="125">
        <v>53</v>
      </c>
      <c r="I874" s="125">
        <v>20</v>
      </c>
      <c r="J874" s="125">
        <v>6</v>
      </c>
      <c r="K874" s="125">
        <v>0</v>
      </c>
      <c r="L874" s="125">
        <v>79</v>
      </c>
      <c r="M874" s="125">
        <v>22</v>
      </c>
      <c r="N874" s="125">
        <v>1.6919999999999999</v>
      </c>
      <c r="O874" s="125">
        <v>56876</v>
      </c>
      <c r="P874" s="125">
        <v>286033</v>
      </c>
      <c r="Q874" s="125">
        <v>96234.191999999995</v>
      </c>
      <c r="R874" s="125">
        <v>924056</v>
      </c>
      <c r="S874" s="126">
        <v>114.4017598240176</v>
      </c>
    </row>
    <row r="875" spans="1:19" x14ac:dyDescent="0.25">
      <c r="A875" s="123">
        <v>12</v>
      </c>
      <c r="B875" s="125" t="s">
        <v>1919</v>
      </c>
      <c r="C875" s="127">
        <v>10745</v>
      </c>
      <c r="D875" s="125" t="s">
        <v>2857</v>
      </c>
      <c r="E875" s="125" t="s">
        <v>986</v>
      </c>
      <c r="F875" s="125" t="s">
        <v>1013</v>
      </c>
      <c r="G875" s="125">
        <v>508</v>
      </c>
      <c r="H875" s="125">
        <v>16</v>
      </c>
      <c r="I875" s="125">
        <v>12</v>
      </c>
      <c r="J875" s="125">
        <v>0</v>
      </c>
      <c r="K875" s="125">
        <v>30</v>
      </c>
      <c r="L875" s="125">
        <v>58</v>
      </c>
      <c r="M875" s="125">
        <v>10</v>
      </c>
      <c r="N875" s="125">
        <v>1.2109000000000001</v>
      </c>
      <c r="O875" s="125">
        <v>36914</v>
      </c>
      <c r="P875" s="125">
        <v>164748</v>
      </c>
      <c r="Q875" s="125">
        <v>44734.68</v>
      </c>
      <c r="R875" s="125">
        <v>690610</v>
      </c>
      <c r="S875" s="126">
        <v>88.851256606622798</v>
      </c>
    </row>
    <row r="876" spans="1:19" ht="63" x14ac:dyDescent="0.25">
      <c r="A876" s="123">
        <v>12</v>
      </c>
      <c r="B876" s="125" t="s">
        <v>1919</v>
      </c>
      <c r="C876" s="127">
        <v>11388</v>
      </c>
      <c r="D876" s="125" t="s">
        <v>2860</v>
      </c>
      <c r="E876" s="125" t="s">
        <v>953</v>
      </c>
      <c r="F876" s="125" t="s">
        <v>961</v>
      </c>
      <c r="G876" s="125">
        <v>121</v>
      </c>
      <c r="H876" s="125">
        <v>2</v>
      </c>
      <c r="I876" s="125">
        <v>2</v>
      </c>
      <c r="J876" s="125">
        <v>0</v>
      </c>
      <c r="K876" s="125">
        <v>8</v>
      </c>
      <c r="L876" s="125">
        <v>12</v>
      </c>
      <c r="M876" s="125">
        <v>3</v>
      </c>
      <c r="N876" s="125">
        <v>0.77329999999999999</v>
      </c>
      <c r="O876" s="125">
        <v>9614</v>
      </c>
      <c r="P876" s="125">
        <v>32837</v>
      </c>
      <c r="Q876" s="125">
        <v>7434.5061999999998</v>
      </c>
      <c r="R876" s="125">
        <v>188154</v>
      </c>
      <c r="S876" s="126">
        <v>74.350730216234581</v>
      </c>
    </row>
    <row r="877" spans="1:19" x14ac:dyDescent="0.25">
      <c r="A877" s="123">
        <v>12</v>
      </c>
      <c r="B877" s="125" t="s">
        <v>1919</v>
      </c>
      <c r="C877" s="127">
        <v>11392</v>
      </c>
      <c r="D877" s="125" t="s">
        <v>2863</v>
      </c>
      <c r="E877" s="125" t="s">
        <v>953</v>
      </c>
      <c r="F877" s="125" t="s">
        <v>954</v>
      </c>
      <c r="G877" s="125">
        <v>60</v>
      </c>
      <c r="H877" s="125">
        <v>0</v>
      </c>
      <c r="I877" s="125">
        <v>0</v>
      </c>
      <c r="J877" s="125">
        <v>0</v>
      </c>
      <c r="K877" s="125">
        <v>0</v>
      </c>
      <c r="L877" s="125">
        <v>0</v>
      </c>
      <c r="M877" s="125">
        <v>1</v>
      </c>
      <c r="N877" s="125">
        <v>0.51700000000000002</v>
      </c>
      <c r="O877" s="125">
        <v>6153</v>
      </c>
      <c r="P877" s="125">
        <v>16980</v>
      </c>
      <c r="Q877" s="125">
        <v>3181.31</v>
      </c>
      <c r="R877" s="125">
        <v>155136</v>
      </c>
      <c r="S877" s="126">
        <v>77.534246575342465</v>
      </c>
    </row>
    <row r="878" spans="1:19" x14ac:dyDescent="0.25">
      <c r="A878" s="123">
        <v>12</v>
      </c>
      <c r="B878" s="125" t="s">
        <v>1919</v>
      </c>
      <c r="C878" s="127">
        <v>11393</v>
      </c>
      <c r="D878" s="125" t="s">
        <v>2864</v>
      </c>
      <c r="E878" s="125" t="s">
        <v>953</v>
      </c>
      <c r="F878" s="125" t="s">
        <v>958</v>
      </c>
      <c r="G878" s="125">
        <v>30</v>
      </c>
      <c r="H878" s="125">
        <v>0</v>
      </c>
      <c r="I878" s="125">
        <v>0</v>
      </c>
      <c r="J878" s="125">
        <v>0</v>
      </c>
      <c r="K878" s="125">
        <v>0</v>
      </c>
      <c r="L878" s="125">
        <v>0</v>
      </c>
      <c r="M878" s="125">
        <v>0</v>
      </c>
      <c r="N878" s="125">
        <v>0.44829999999999998</v>
      </c>
      <c r="O878" s="125">
        <v>1224</v>
      </c>
      <c r="P878" s="125">
        <v>4469</v>
      </c>
      <c r="Q878" s="125">
        <v>548.7192</v>
      </c>
      <c r="R878" s="125">
        <v>43404</v>
      </c>
      <c r="S878" s="126">
        <v>40.812785388127857</v>
      </c>
    </row>
    <row r="879" spans="1:19" x14ac:dyDescent="0.25">
      <c r="A879" s="123">
        <v>12</v>
      </c>
      <c r="B879" s="125" t="s">
        <v>1919</v>
      </c>
      <c r="C879" s="127">
        <v>11401</v>
      </c>
      <c r="D879" s="125" t="s">
        <v>2872</v>
      </c>
      <c r="E879" s="125" t="s">
        <v>953</v>
      </c>
      <c r="F879" s="125" t="s">
        <v>958</v>
      </c>
      <c r="G879" s="125">
        <v>30</v>
      </c>
      <c r="H879" s="125">
        <v>0</v>
      </c>
      <c r="I879" s="125">
        <v>0</v>
      </c>
      <c r="J879" s="125">
        <v>0</v>
      </c>
      <c r="K879" s="125">
        <v>0</v>
      </c>
      <c r="L879" s="125">
        <v>0</v>
      </c>
      <c r="M879" s="125">
        <v>0</v>
      </c>
      <c r="N879" s="125">
        <v>0.54369999999999996</v>
      </c>
      <c r="O879" s="125">
        <v>2523</v>
      </c>
      <c r="P879" s="125">
        <v>6640</v>
      </c>
      <c r="Q879" s="125">
        <v>1371.83</v>
      </c>
      <c r="R879" s="125">
        <v>70844</v>
      </c>
      <c r="S879" s="126">
        <v>60.639269406392692</v>
      </c>
    </row>
    <row r="880" spans="1:19" x14ac:dyDescent="0.25">
      <c r="A880" s="123">
        <v>12</v>
      </c>
      <c r="B880" s="125" t="s">
        <v>1919</v>
      </c>
      <c r="C880" s="127">
        <v>11397</v>
      </c>
      <c r="D880" s="125" t="s">
        <v>2868</v>
      </c>
      <c r="E880" s="125" t="s">
        <v>953</v>
      </c>
      <c r="F880" s="125" t="s">
        <v>958</v>
      </c>
      <c r="G880" s="125">
        <v>30</v>
      </c>
      <c r="H880" s="125">
        <v>0</v>
      </c>
      <c r="I880" s="125">
        <v>0</v>
      </c>
      <c r="J880" s="125">
        <v>0</v>
      </c>
      <c r="K880" s="125">
        <v>0</v>
      </c>
      <c r="L880" s="125">
        <v>0</v>
      </c>
      <c r="M880" s="125">
        <v>0</v>
      </c>
      <c r="N880" s="125">
        <v>0.47910000000000003</v>
      </c>
      <c r="O880" s="125">
        <v>1853</v>
      </c>
      <c r="P880" s="125">
        <v>5355</v>
      </c>
      <c r="Q880" s="125">
        <v>887.77229999999997</v>
      </c>
      <c r="R880" s="125">
        <v>89917</v>
      </c>
      <c r="S880" s="126">
        <v>48.904109589041099</v>
      </c>
    </row>
    <row r="881" spans="1:19" x14ac:dyDescent="0.25">
      <c r="A881" s="123">
        <v>12</v>
      </c>
      <c r="B881" s="125" t="s">
        <v>1919</v>
      </c>
      <c r="C881" s="127">
        <v>11387</v>
      </c>
      <c r="D881" s="125" t="s">
        <v>2859</v>
      </c>
      <c r="E881" s="125" t="s">
        <v>953</v>
      </c>
      <c r="F881" s="125" t="s">
        <v>958</v>
      </c>
      <c r="G881" s="125">
        <v>70</v>
      </c>
      <c r="H881" s="125">
        <v>0</v>
      </c>
      <c r="I881" s="125">
        <v>0</v>
      </c>
      <c r="J881" s="125">
        <v>0</v>
      </c>
      <c r="K881" s="125">
        <v>0</v>
      </c>
      <c r="L881" s="125">
        <v>0</v>
      </c>
      <c r="M881" s="125">
        <v>2</v>
      </c>
      <c r="N881" s="125">
        <v>0.4894</v>
      </c>
      <c r="O881" s="125">
        <v>7601</v>
      </c>
      <c r="P881" s="125">
        <v>19717</v>
      </c>
      <c r="Q881" s="125">
        <v>3719.9294</v>
      </c>
      <c r="R881" s="125">
        <v>206893</v>
      </c>
      <c r="S881" s="126">
        <v>77.170254403131111</v>
      </c>
    </row>
    <row r="882" spans="1:19" x14ac:dyDescent="0.25">
      <c r="A882" s="123">
        <v>12</v>
      </c>
      <c r="B882" s="125" t="s">
        <v>1919</v>
      </c>
      <c r="C882" s="127">
        <v>11390</v>
      </c>
      <c r="D882" s="125" t="s">
        <v>2861</v>
      </c>
      <c r="E882" s="125" t="s">
        <v>953</v>
      </c>
      <c r="F882" s="125" t="s">
        <v>958</v>
      </c>
      <c r="G882" s="125">
        <v>60</v>
      </c>
      <c r="H882" s="125">
        <v>0</v>
      </c>
      <c r="I882" s="125">
        <v>0</v>
      </c>
      <c r="J882" s="125">
        <v>0</v>
      </c>
      <c r="K882" s="125">
        <v>0</v>
      </c>
      <c r="L882" s="125">
        <v>0</v>
      </c>
      <c r="M882" s="125">
        <v>1</v>
      </c>
      <c r="N882" s="125">
        <v>0.52759999999999996</v>
      </c>
      <c r="O882" s="125">
        <v>6042</v>
      </c>
      <c r="P882" s="125">
        <v>18956</v>
      </c>
      <c r="Q882" s="125">
        <v>3187.7592</v>
      </c>
      <c r="R882" s="125">
        <v>140737</v>
      </c>
      <c r="S882" s="126">
        <v>86.55707762557077</v>
      </c>
    </row>
    <row r="883" spans="1:19" x14ac:dyDescent="0.25">
      <c r="A883" s="123">
        <v>12</v>
      </c>
      <c r="B883" s="125" t="s">
        <v>1919</v>
      </c>
      <c r="C883" s="127">
        <v>11396</v>
      </c>
      <c r="D883" s="125" t="s">
        <v>2867</v>
      </c>
      <c r="E883" s="125" t="s">
        <v>953</v>
      </c>
      <c r="F883" s="125" t="s">
        <v>958</v>
      </c>
      <c r="G883" s="125">
        <v>28</v>
      </c>
      <c r="H883" s="125">
        <v>0</v>
      </c>
      <c r="I883" s="125">
        <v>0</v>
      </c>
      <c r="J883" s="125">
        <v>0</v>
      </c>
      <c r="K883" s="125">
        <v>0</v>
      </c>
      <c r="L883" s="125">
        <v>0</v>
      </c>
      <c r="M883" s="125">
        <v>0</v>
      </c>
      <c r="N883" s="125">
        <v>0.63400000000000001</v>
      </c>
      <c r="O883" s="125">
        <v>2177</v>
      </c>
      <c r="P883" s="125">
        <v>5980</v>
      </c>
      <c r="Q883" s="125">
        <v>1380.2180000000001</v>
      </c>
      <c r="R883" s="125">
        <v>76443</v>
      </c>
      <c r="S883" s="126">
        <v>58.512720156555773</v>
      </c>
    </row>
    <row r="884" spans="1:19" x14ac:dyDescent="0.25">
      <c r="A884" s="123">
        <v>12</v>
      </c>
      <c r="B884" s="125" t="s">
        <v>1919</v>
      </c>
      <c r="C884" s="127">
        <v>11399</v>
      </c>
      <c r="D884" s="125" t="s">
        <v>2870</v>
      </c>
      <c r="E884" s="125" t="s">
        <v>953</v>
      </c>
      <c r="F884" s="125" t="s">
        <v>958</v>
      </c>
      <c r="G884" s="125">
        <v>30</v>
      </c>
      <c r="H884" s="125">
        <v>0</v>
      </c>
      <c r="I884" s="125">
        <v>0</v>
      </c>
      <c r="J884" s="125">
        <v>0</v>
      </c>
      <c r="K884" s="125">
        <v>0</v>
      </c>
      <c r="L884" s="125">
        <v>0</v>
      </c>
      <c r="M884" s="125">
        <v>0</v>
      </c>
      <c r="N884" s="125">
        <v>0.58250000000000002</v>
      </c>
      <c r="O884" s="125">
        <v>1722</v>
      </c>
      <c r="P884" s="125">
        <v>5834</v>
      </c>
      <c r="Q884" s="125">
        <v>1003.0650000000001</v>
      </c>
      <c r="R884" s="125">
        <v>70839</v>
      </c>
      <c r="S884" s="126">
        <v>53.278538812785385</v>
      </c>
    </row>
    <row r="885" spans="1:19" x14ac:dyDescent="0.25">
      <c r="A885" s="123">
        <v>12</v>
      </c>
      <c r="B885" s="125" t="s">
        <v>1919</v>
      </c>
      <c r="C885" s="127">
        <v>11398</v>
      </c>
      <c r="D885" s="125" t="s">
        <v>2869</v>
      </c>
      <c r="E885" s="125" t="s">
        <v>953</v>
      </c>
      <c r="F885" s="125" t="s">
        <v>958</v>
      </c>
      <c r="G885" s="125">
        <v>30</v>
      </c>
      <c r="H885" s="125">
        <v>0</v>
      </c>
      <c r="I885" s="125">
        <v>0</v>
      </c>
      <c r="J885" s="125">
        <v>0</v>
      </c>
      <c r="K885" s="125">
        <v>0</v>
      </c>
      <c r="L885" s="125">
        <v>0</v>
      </c>
      <c r="M885" s="125">
        <v>1</v>
      </c>
      <c r="N885" s="125">
        <v>0.45889999999999997</v>
      </c>
      <c r="O885" s="125">
        <v>1955</v>
      </c>
      <c r="P885" s="125">
        <v>5630</v>
      </c>
      <c r="Q885" s="125">
        <v>897.14949999999999</v>
      </c>
      <c r="R885" s="125">
        <v>73334</v>
      </c>
      <c r="S885" s="126">
        <v>51.415525114155251</v>
      </c>
    </row>
    <row r="886" spans="1:19" x14ac:dyDescent="0.25">
      <c r="A886" s="123">
        <v>12</v>
      </c>
      <c r="B886" s="125" t="s">
        <v>1919</v>
      </c>
      <c r="C886" s="127">
        <v>11394</v>
      </c>
      <c r="D886" s="125" t="s">
        <v>2865</v>
      </c>
      <c r="E886" s="125" t="s">
        <v>953</v>
      </c>
      <c r="F886" s="125" t="s">
        <v>958</v>
      </c>
      <c r="G886" s="125">
        <v>46</v>
      </c>
      <c r="H886" s="125">
        <v>0</v>
      </c>
      <c r="I886" s="125">
        <v>0</v>
      </c>
      <c r="J886" s="125">
        <v>0</v>
      </c>
      <c r="K886" s="125">
        <v>0</v>
      </c>
      <c r="L886" s="125">
        <v>0</v>
      </c>
      <c r="M886" s="125">
        <v>1</v>
      </c>
      <c r="N886" s="125">
        <v>0.49440000000000001</v>
      </c>
      <c r="O886" s="125">
        <v>4899</v>
      </c>
      <c r="P886" s="125">
        <v>15078</v>
      </c>
      <c r="Q886" s="125">
        <v>2422.0655999999999</v>
      </c>
      <c r="R886" s="125">
        <v>133731</v>
      </c>
      <c r="S886" s="126">
        <v>89.803454437164973</v>
      </c>
    </row>
    <row r="887" spans="1:19" x14ac:dyDescent="0.25">
      <c r="A887" s="123">
        <v>12</v>
      </c>
      <c r="B887" s="125" t="s">
        <v>1919</v>
      </c>
      <c r="C887" s="127">
        <v>11386</v>
      </c>
      <c r="D887" s="125" t="s">
        <v>2858</v>
      </c>
      <c r="E887" s="125" t="s">
        <v>953</v>
      </c>
      <c r="F887" s="125" t="s">
        <v>958</v>
      </c>
      <c r="G887" s="125">
        <v>30</v>
      </c>
      <c r="H887" s="125">
        <v>0</v>
      </c>
      <c r="I887" s="125">
        <v>0</v>
      </c>
      <c r="J887" s="125">
        <v>0</v>
      </c>
      <c r="K887" s="125">
        <v>0</v>
      </c>
      <c r="L887" s="125">
        <v>0</v>
      </c>
      <c r="M887" s="125">
        <v>0</v>
      </c>
      <c r="N887" s="125">
        <v>0.45860000000000001</v>
      </c>
      <c r="O887" s="125">
        <v>3466</v>
      </c>
      <c r="P887" s="125">
        <v>8787</v>
      </c>
      <c r="Q887" s="125">
        <v>1589.5075999999999</v>
      </c>
      <c r="R887" s="125">
        <v>81988</v>
      </c>
      <c r="S887" s="126">
        <v>80.246575342465746</v>
      </c>
    </row>
    <row r="888" spans="1:19" x14ac:dyDescent="0.25">
      <c r="A888" s="123">
        <v>12</v>
      </c>
      <c r="B888" s="125" t="s">
        <v>1919</v>
      </c>
      <c r="C888" s="127">
        <v>11395</v>
      </c>
      <c r="D888" s="125" t="s">
        <v>2866</v>
      </c>
      <c r="E888" s="125" t="s">
        <v>953</v>
      </c>
      <c r="F888" s="125" t="s">
        <v>958</v>
      </c>
      <c r="G888" s="125">
        <v>43</v>
      </c>
      <c r="H888" s="125">
        <v>0</v>
      </c>
      <c r="I888" s="125">
        <v>0</v>
      </c>
      <c r="J888" s="125">
        <v>0</v>
      </c>
      <c r="K888" s="125">
        <v>0</v>
      </c>
      <c r="L888" s="125">
        <v>0</v>
      </c>
      <c r="M888" s="125">
        <v>1</v>
      </c>
      <c r="N888" s="125">
        <v>0.4622</v>
      </c>
      <c r="O888" s="125">
        <v>5223</v>
      </c>
      <c r="P888" s="125">
        <v>14223</v>
      </c>
      <c r="Q888" s="125">
        <v>2414.08</v>
      </c>
      <c r="R888" s="125">
        <v>172139</v>
      </c>
      <c r="S888" s="126">
        <v>90.621216948072629</v>
      </c>
    </row>
    <row r="889" spans="1:19" x14ac:dyDescent="0.25">
      <c r="A889" s="123">
        <v>12</v>
      </c>
      <c r="B889" s="125" t="s">
        <v>1919</v>
      </c>
      <c r="C889" s="127">
        <v>11391</v>
      </c>
      <c r="D889" s="125" t="s">
        <v>2862</v>
      </c>
      <c r="E889" s="125" t="s">
        <v>953</v>
      </c>
      <c r="F889" s="125" t="s">
        <v>958</v>
      </c>
      <c r="G889" s="125">
        <v>44</v>
      </c>
      <c r="H889" s="125">
        <v>0</v>
      </c>
      <c r="I889" s="125">
        <v>0</v>
      </c>
      <c r="J889" s="125">
        <v>0</v>
      </c>
      <c r="K889" s="125">
        <v>0</v>
      </c>
      <c r="L889" s="125">
        <v>0</v>
      </c>
      <c r="M889" s="125">
        <v>0</v>
      </c>
      <c r="N889" s="125">
        <v>0.47110000000000002</v>
      </c>
      <c r="O889" s="125">
        <v>4404</v>
      </c>
      <c r="P889" s="125">
        <v>12268</v>
      </c>
      <c r="Q889" s="125">
        <v>1692.71</v>
      </c>
      <c r="R889" s="125">
        <v>114029</v>
      </c>
      <c r="S889" s="126">
        <v>76.388542963885428</v>
      </c>
    </row>
    <row r="890" spans="1:19" x14ac:dyDescent="0.25">
      <c r="A890" s="123">
        <v>12</v>
      </c>
      <c r="B890" s="125" t="s">
        <v>1919</v>
      </c>
      <c r="C890" s="127">
        <v>11400</v>
      </c>
      <c r="D890" s="125" t="s">
        <v>2871</v>
      </c>
      <c r="E890" s="125" t="s">
        <v>953</v>
      </c>
      <c r="F890" s="125" t="s">
        <v>958</v>
      </c>
      <c r="G890" s="125">
        <v>30</v>
      </c>
      <c r="H890" s="125">
        <v>0</v>
      </c>
      <c r="I890" s="125">
        <v>0</v>
      </c>
      <c r="J890" s="125">
        <v>0</v>
      </c>
      <c r="K890" s="125">
        <v>0</v>
      </c>
      <c r="L890" s="125">
        <v>0</v>
      </c>
      <c r="M890" s="125">
        <v>1</v>
      </c>
      <c r="N890" s="125">
        <v>0.52029999999999998</v>
      </c>
      <c r="O890" s="125">
        <v>2988</v>
      </c>
      <c r="P890" s="125">
        <v>7492</v>
      </c>
      <c r="Q890" s="125">
        <v>1554.6564000000001</v>
      </c>
      <c r="R890" s="125">
        <v>121416</v>
      </c>
      <c r="S890" s="126">
        <v>68.420091324200911</v>
      </c>
    </row>
    <row r="891" spans="1:19" x14ac:dyDescent="0.25">
      <c r="A891" s="123">
        <v>12</v>
      </c>
      <c r="B891" s="125" t="s">
        <v>1937</v>
      </c>
      <c r="C891" s="127">
        <v>10746</v>
      </c>
      <c r="D891" s="125" t="s">
        <v>2873</v>
      </c>
      <c r="E891" s="125" t="s">
        <v>986</v>
      </c>
      <c r="F891" s="125" t="s">
        <v>1013</v>
      </c>
      <c r="G891" s="125">
        <v>202</v>
      </c>
      <c r="H891" s="125">
        <v>9</v>
      </c>
      <c r="I891" s="125">
        <v>16</v>
      </c>
      <c r="J891" s="125">
        <v>0</v>
      </c>
      <c r="K891" s="125">
        <v>0</v>
      </c>
      <c r="L891" s="125">
        <v>25</v>
      </c>
      <c r="M891" s="125">
        <v>5</v>
      </c>
      <c r="N891" s="125">
        <v>1.0645</v>
      </c>
      <c r="O891" s="125">
        <v>20887</v>
      </c>
      <c r="P891" s="125">
        <v>87520</v>
      </c>
      <c r="Q891" s="125">
        <v>22234.211500000001</v>
      </c>
      <c r="R891" s="125">
        <v>369098</v>
      </c>
      <c r="S891" s="126">
        <v>118.70337718703377</v>
      </c>
    </row>
    <row r="892" spans="1:19" x14ac:dyDescent="0.25">
      <c r="A892" s="123">
        <v>12</v>
      </c>
      <c r="B892" s="125" t="s">
        <v>1937</v>
      </c>
      <c r="C892" s="127">
        <v>11405</v>
      </c>
      <c r="D892" s="125" t="s">
        <v>2877</v>
      </c>
      <c r="E892" s="125" t="s">
        <v>953</v>
      </c>
      <c r="F892" s="125" t="s">
        <v>954</v>
      </c>
      <c r="G892" s="125">
        <v>63</v>
      </c>
      <c r="H892" s="125">
        <v>2</v>
      </c>
      <c r="I892" s="125">
        <v>0</v>
      </c>
      <c r="J892" s="125">
        <v>0</v>
      </c>
      <c r="K892" s="125">
        <v>0</v>
      </c>
      <c r="L892" s="125">
        <v>2</v>
      </c>
      <c r="M892" s="125">
        <v>2</v>
      </c>
      <c r="N892" s="125">
        <v>0.58340000000000003</v>
      </c>
      <c r="O892" s="125">
        <v>8024</v>
      </c>
      <c r="P892" s="125">
        <v>24231</v>
      </c>
      <c r="Q892" s="125">
        <v>4681.2016000000003</v>
      </c>
      <c r="R892" s="125">
        <v>147945</v>
      </c>
      <c r="S892" s="126">
        <v>105.3750815394651</v>
      </c>
    </row>
    <row r="893" spans="1:19" x14ac:dyDescent="0.25">
      <c r="A893" s="123">
        <v>12</v>
      </c>
      <c r="B893" s="125" t="s">
        <v>1937</v>
      </c>
      <c r="C893" s="127">
        <v>11403</v>
      </c>
      <c r="D893" s="125" t="s">
        <v>2875</v>
      </c>
      <c r="E893" s="125" t="s">
        <v>953</v>
      </c>
      <c r="F893" s="125" t="s">
        <v>958</v>
      </c>
      <c r="G893" s="125">
        <v>33</v>
      </c>
      <c r="H893" s="125">
        <v>0</v>
      </c>
      <c r="I893" s="125">
        <v>0</v>
      </c>
      <c r="J893" s="125">
        <v>0</v>
      </c>
      <c r="K893" s="125">
        <v>0</v>
      </c>
      <c r="L893" s="125">
        <v>0</v>
      </c>
      <c r="M893" s="125">
        <v>1</v>
      </c>
      <c r="N893" s="125">
        <v>0.49180000000000001</v>
      </c>
      <c r="O893" s="125">
        <v>3079</v>
      </c>
      <c r="P893" s="125">
        <v>9228</v>
      </c>
      <c r="Q893" s="125">
        <v>1514.2521999999999</v>
      </c>
      <c r="R893" s="125">
        <v>75084</v>
      </c>
      <c r="S893" s="126">
        <v>76.612702366127024</v>
      </c>
    </row>
    <row r="894" spans="1:19" x14ac:dyDescent="0.25">
      <c r="A894" s="123">
        <v>12</v>
      </c>
      <c r="B894" s="125" t="s">
        <v>1937</v>
      </c>
      <c r="C894" s="127">
        <v>11402</v>
      </c>
      <c r="D894" s="125" t="s">
        <v>2874</v>
      </c>
      <c r="E894" s="125" t="s">
        <v>953</v>
      </c>
      <c r="F894" s="125" t="s">
        <v>958</v>
      </c>
      <c r="G894" s="125">
        <v>30</v>
      </c>
      <c r="H894" s="125">
        <v>0</v>
      </c>
      <c r="I894" s="125">
        <v>0</v>
      </c>
      <c r="J894" s="125">
        <v>0</v>
      </c>
      <c r="K894" s="125">
        <v>0</v>
      </c>
      <c r="L894" s="125">
        <v>0</v>
      </c>
      <c r="M894" s="125">
        <v>0</v>
      </c>
      <c r="N894" s="125">
        <v>0.49099999999999999</v>
      </c>
      <c r="O894" s="125">
        <v>1765</v>
      </c>
      <c r="P894" s="125">
        <v>5349</v>
      </c>
      <c r="Q894" s="125">
        <v>866.61500000000001</v>
      </c>
      <c r="R894" s="125">
        <v>68258</v>
      </c>
      <c r="S894" s="126">
        <v>48.849315068493148</v>
      </c>
    </row>
    <row r="895" spans="1:19" x14ac:dyDescent="0.25">
      <c r="A895" s="123">
        <v>12</v>
      </c>
      <c r="B895" s="125" t="s">
        <v>1937</v>
      </c>
      <c r="C895" s="127">
        <v>11404</v>
      </c>
      <c r="D895" s="125" t="s">
        <v>2876</v>
      </c>
      <c r="E895" s="125" t="s">
        <v>953</v>
      </c>
      <c r="F895" s="125" t="s">
        <v>958</v>
      </c>
      <c r="G895" s="125">
        <v>33</v>
      </c>
      <c r="H895" s="125">
        <v>0</v>
      </c>
      <c r="I895" s="125">
        <v>0</v>
      </c>
      <c r="J895" s="125">
        <v>0</v>
      </c>
      <c r="K895" s="125">
        <v>0</v>
      </c>
      <c r="L895" s="125">
        <v>0</v>
      </c>
      <c r="M895" s="125">
        <v>0</v>
      </c>
      <c r="N895" s="125">
        <v>0.50209999999999999</v>
      </c>
      <c r="O895" s="125">
        <v>3407</v>
      </c>
      <c r="P895" s="125">
        <v>8908</v>
      </c>
      <c r="Q895" s="125">
        <v>1710.6547</v>
      </c>
      <c r="R895" s="125">
        <v>65956</v>
      </c>
      <c r="S895" s="126">
        <v>73.955998339559983</v>
      </c>
    </row>
    <row r="896" spans="1:19" x14ac:dyDescent="0.25">
      <c r="A896" s="123">
        <v>12</v>
      </c>
      <c r="B896" s="125" t="s">
        <v>1937</v>
      </c>
      <c r="C896" s="127">
        <v>11406</v>
      </c>
      <c r="D896" s="125" t="s">
        <v>2878</v>
      </c>
      <c r="E896" s="125" t="s">
        <v>953</v>
      </c>
      <c r="F896" s="125" t="s">
        <v>958</v>
      </c>
      <c r="G896" s="125">
        <v>30</v>
      </c>
      <c r="H896" s="125">
        <v>0</v>
      </c>
      <c r="I896" s="125">
        <v>0</v>
      </c>
      <c r="J896" s="125">
        <v>0</v>
      </c>
      <c r="K896" s="125">
        <v>0</v>
      </c>
      <c r="L896" s="125">
        <v>0</v>
      </c>
      <c r="M896" s="125">
        <v>1</v>
      </c>
      <c r="N896" s="125">
        <v>0.42059999999999997</v>
      </c>
      <c r="O896" s="125">
        <v>2883</v>
      </c>
      <c r="P896" s="125">
        <v>7635</v>
      </c>
      <c r="Q896" s="125">
        <v>1212.5898</v>
      </c>
      <c r="R896" s="125">
        <v>66210</v>
      </c>
      <c r="S896" s="126">
        <v>69.726027397260268</v>
      </c>
    </row>
    <row r="897" spans="1:19" x14ac:dyDescent="0.25">
      <c r="A897" s="123">
        <v>12</v>
      </c>
      <c r="B897" s="125" t="s">
        <v>1937</v>
      </c>
      <c r="C897" s="127">
        <v>28786</v>
      </c>
      <c r="D897" s="125" t="s">
        <v>2879</v>
      </c>
      <c r="E897" s="125" t="s">
        <v>953</v>
      </c>
      <c r="F897" s="125" t="s">
        <v>980</v>
      </c>
      <c r="G897" s="125">
        <v>30</v>
      </c>
      <c r="H897" s="125">
        <v>0</v>
      </c>
      <c r="I897" s="125">
        <v>0</v>
      </c>
      <c r="J897" s="125">
        <v>0</v>
      </c>
      <c r="K897" s="125">
        <v>0</v>
      </c>
      <c r="L897" s="125">
        <v>0</v>
      </c>
      <c r="M897" s="125">
        <v>1</v>
      </c>
      <c r="N897" s="125">
        <v>0.4652</v>
      </c>
      <c r="O897" s="125">
        <v>2048</v>
      </c>
      <c r="P897" s="125">
        <v>4887</v>
      </c>
      <c r="Q897" s="125">
        <v>952.7296</v>
      </c>
      <c r="R897" s="125">
        <v>48879</v>
      </c>
      <c r="S897" s="126">
        <v>44.630136986301373</v>
      </c>
    </row>
  </sheetData>
  <sheetProtection selectLockedCells="1" selectUnlockedCells="1"/>
  <autoFilter ref="A1:S897"/>
  <printOptions horizontalCentered="1"/>
  <pageMargins left="0" right="0" top="0.78740157480314965" bottom="0.59055118110236227" header="0.31496062992125984" footer="0.31496062992125984"/>
  <pageSetup paperSize="9" orientation="landscape" r:id="rId1"/>
  <headerFooter>
    <oddHeader>&amp;C&amp;"-,ตัวหนา"&amp;10ข้อมูลพื้นฐานโรงพยาบาลในสังกัดสำนักงานปลัดกระทรวงสาธารณสุข ณ สิงหาคม 2561&amp;R&amp;"-,ตัวหนา"&amp;10&amp;P</oddHeader>
    <oddFooter>&amp;R&amp;"-,ตัวหนา"&amp;10กลุ่มงานเทคโนโลยีและสารสนเทศ กองบริหารการสาธารณสุข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12</vt:i4>
      </vt:variant>
      <vt:variant>
        <vt:lpstr>ช่วงที่มีชื่อ</vt:lpstr>
      </vt:variant>
      <vt:variant>
        <vt:i4>3</vt:i4>
      </vt:variant>
    </vt:vector>
  </HeadingPairs>
  <TitlesOfParts>
    <vt:vector size="15" baseType="lpstr">
      <vt:lpstr>แสดงผลราย รพ.</vt:lpstr>
      <vt:lpstr>ชื่อรพ.896แห่ง</vt:lpstr>
      <vt:lpstr>ผลตารางคะแนน</vt:lpstr>
      <vt:lpstr>Risk2561Q4</vt:lpstr>
      <vt:lpstr>RiskScorePlus</vt:lpstr>
      <vt:lpstr>Planfin</vt:lpstr>
      <vt:lpstr>UnitCost</vt:lpstr>
      <vt:lpstr>HGR </vt:lpstr>
      <vt:lpstr>ข้อมูลพื้นฐานรพ_สป_ณสค61</vt:lpstr>
      <vt:lpstr>อัตราการครองเตียง</vt:lpstr>
      <vt:lpstr>CMI</vt:lpstr>
      <vt:lpstr>Point</vt:lpstr>
      <vt:lpstr>Planfin!Print_Area</vt:lpstr>
      <vt:lpstr>ผลตารางคะแนน!Print_Area</vt:lpstr>
      <vt:lpstr>Planfin!Print_Titles</vt:lpstr>
    </vt:vector>
  </TitlesOfParts>
  <Company>ADMIN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2018-12-03T05:12:25Z</cp:lastPrinted>
  <dcterms:created xsi:type="dcterms:W3CDTF">2018-08-04T03:40:22Z</dcterms:created>
  <dcterms:modified xsi:type="dcterms:W3CDTF">2018-12-06T00:40:55Z</dcterms:modified>
</cp:coreProperties>
</file>